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9440" windowHeight="14175"/>
  </bookViews>
  <sheets>
    <sheet name="Смета" sheetId="1" r:id="rId1"/>
    <sheet name="Крепеж корпус В" sheetId="2" state="hidden" r:id="rId2"/>
    <sheet name="Крепеж столовая" sheetId="4" state="hidden" r:id="rId3"/>
  </sheets>
  <definedNames>
    <definedName name="_xlnm.Print_Titles" localSheetId="0">Смета!$11:$11</definedName>
    <definedName name="_xlnm.Print_Area" localSheetId="0">Смета!$B$1:$K$124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3" i="1"/>
  <c r="H73"/>
  <c r="K73" s="1"/>
  <c r="J61" l="1"/>
  <c r="H61"/>
  <c r="J114"/>
  <c r="J113"/>
  <c r="J109"/>
  <c r="H109"/>
  <c r="J108"/>
  <c r="H108"/>
  <c r="J107"/>
  <c r="H107"/>
  <c r="J106"/>
  <c r="H106"/>
  <c r="J105"/>
  <c r="H105"/>
  <c r="J101"/>
  <c r="J102" s="1"/>
  <c r="H101"/>
  <c r="H102" s="1"/>
  <c r="J97"/>
  <c r="H97"/>
  <c r="J95"/>
  <c r="H95"/>
  <c r="J96"/>
  <c r="H96"/>
  <c r="K106" l="1"/>
  <c r="K108"/>
  <c r="J115"/>
  <c r="K97"/>
  <c r="K107"/>
  <c r="K105"/>
  <c r="K61"/>
  <c r="H98"/>
  <c r="K95"/>
  <c r="H110"/>
  <c r="K109"/>
  <c r="K101"/>
  <c r="K102" s="1"/>
  <c r="J110"/>
  <c r="K96"/>
  <c r="J98"/>
  <c r="J117" l="1"/>
  <c r="G113"/>
  <c r="H113" s="1"/>
  <c r="G114"/>
  <c r="H114" s="1"/>
  <c r="K114" s="1"/>
  <c r="K110"/>
  <c r="K98"/>
  <c r="H115" l="1"/>
  <c r="H117" s="1"/>
  <c r="K113"/>
  <c r="K115" s="1"/>
  <c r="K117" s="1"/>
  <c r="J81" l="1"/>
  <c r="H81"/>
  <c r="J80"/>
  <c r="H80"/>
  <c r="J79"/>
  <c r="H79"/>
  <c r="J78"/>
  <c r="H78"/>
  <c r="J77"/>
  <c r="H77"/>
  <c r="J72"/>
  <c r="J74" s="1"/>
  <c r="H72"/>
  <c r="H74" s="1"/>
  <c r="J56"/>
  <c r="H56"/>
  <c r="J55"/>
  <c r="H55"/>
  <c r="K78" l="1"/>
  <c r="K79"/>
  <c r="K77"/>
  <c r="H82"/>
  <c r="H83" s="1"/>
  <c r="K81"/>
  <c r="K80"/>
  <c r="J82"/>
  <c r="J83" s="1"/>
  <c r="K72"/>
  <c r="K74" s="1"/>
  <c r="K56"/>
  <c r="K55"/>
  <c r="J40"/>
  <c r="H40"/>
  <c r="J39"/>
  <c r="H39"/>
  <c r="J38"/>
  <c r="H38"/>
  <c r="J37"/>
  <c r="H37"/>
  <c r="J36"/>
  <c r="H36"/>
  <c r="K82" l="1"/>
  <c r="K83" s="1"/>
  <c r="K37"/>
  <c r="I41"/>
  <c r="K40"/>
  <c r="G41"/>
  <c r="K39"/>
  <c r="K36"/>
  <c r="K38"/>
  <c r="J16" l="1"/>
  <c r="H16"/>
  <c r="J22"/>
  <c r="H22"/>
  <c r="J21"/>
  <c r="H21"/>
  <c r="J18"/>
  <c r="H18"/>
  <c r="J20"/>
  <c r="H20"/>
  <c r="K16" l="1"/>
  <c r="K18"/>
  <c r="K22"/>
  <c r="K21"/>
  <c r="K20"/>
  <c r="H31"/>
  <c r="J31"/>
  <c r="J32"/>
  <c r="H32"/>
  <c r="J17"/>
  <c r="H17"/>
  <c r="K31" l="1"/>
  <c r="K32"/>
  <c r="K17"/>
  <c r="I15" i="4" l="1"/>
  <c r="G15"/>
  <c r="I14"/>
  <c r="G14"/>
  <c r="I13"/>
  <c r="G13"/>
  <c r="I12"/>
  <c r="G12"/>
  <c r="I11"/>
  <c r="G11"/>
  <c r="J11" s="1"/>
  <c r="I10"/>
  <c r="G10"/>
  <c r="I9"/>
  <c r="G9"/>
  <c r="I8"/>
  <c r="G8"/>
  <c r="I7"/>
  <c r="G7"/>
  <c r="I6"/>
  <c r="G6"/>
  <c r="J6" s="1"/>
  <c r="I5"/>
  <c r="G5"/>
  <c r="I4"/>
  <c r="G4"/>
  <c r="I3"/>
  <c r="G3"/>
  <c r="I2"/>
  <c r="G2"/>
  <c r="J5" l="1"/>
  <c r="J9"/>
  <c r="J10"/>
  <c r="J2"/>
  <c r="J15"/>
  <c r="J14"/>
  <c r="J13"/>
  <c r="J4"/>
  <c r="J3"/>
  <c r="J8"/>
  <c r="J7"/>
  <c r="J12"/>
  <c r="I16"/>
  <c r="G16"/>
  <c r="I19" i="2"/>
  <c r="I18"/>
  <c r="J18" s="1"/>
  <c r="I17"/>
  <c r="J17" s="1"/>
  <c r="I16"/>
  <c r="J16" s="1"/>
  <c r="G18"/>
  <c r="G17"/>
  <c r="G16"/>
  <c r="J3"/>
  <c r="J4"/>
  <c r="J5"/>
  <c r="J6"/>
  <c r="J7"/>
  <c r="J8"/>
  <c r="J9"/>
  <c r="J10"/>
  <c r="J12"/>
  <c r="J13"/>
  <c r="J14"/>
  <c r="J15"/>
  <c r="J2"/>
  <c r="I3"/>
  <c r="I4"/>
  <c r="I5"/>
  <c r="I6"/>
  <c r="I7"/>
  <c r="I8"/>
  <c r="I9"/>
  <c r="I10"/>
  <c r="I11"/>
  <c r="I12"/>
  <c r="I13"/>
  <c r="I14"/>
  <c r="I15"/>
  <c r="I2"/>
  <c r="G3"/>
  <c r="G4"/>
  <c r="G5"/>
  <c r="G6"/>
  <c r="G7"/>
  <c r="G8"/>
  <c r="G9"/>
  <c r="G10"/>
  <c r="G11"/>
  <c r="G19" s="1"/>
  <c r="G12"/>
  <c r="G13"/>
  <c r="G14"/>
  <c r="G15"/>
  <c r="G2"/>
  <c r="J16" i="4" l="1"/>
  <c r="J11" i="2"/>
  <c r="J19" s="1"/>
  <c r="J87" i="1" l="1"/>
  <c r="J86"/>
  <c r="J65"/>
  <c r="H65"/>
  <c r="J60"/>
  <c r="H60"/>
  <c r="J59"/>
  <c r="H59"/>
  <c r="J67"/>
  <c r="H67"/>
  <c r="J66"/>
  <c r="H66"/>
  <c r="J58"/>
  <c r="H58"/>
  <c r="J57"/>
  <c r="H57"/>
  <c r="J54"/>
  <c r="H54"/>
  <c r="J46"/>
  <c r="J45"/>
  <c r="J41"/>
  <c r="J42" s="1"/>
  <c r="H41"/>
  <c r="H42" s="1"/>
  <c r="J30"/>
  <c r="H30"/>
  <c r="J29"/>
  <c r="H29"/>
  <c r="H62" l="1"/>
  <c r="J62"/>
  <c r="H33"/>
  <c r="J33"/>
  <c r="J88"/>
  <c r="J68"/>
  <c r="K65"/>
  <c r="K58"/>
  <c r="K60"/>
  <c r="K57"/>
  <c r="K59"/>
  <c r="H68"/>
  <c r="K54"/>
  <c r="J47"/>
  <c r="K66"/>
  <c r="K67"/>
  <c r="K30"/>
  <c r="K29"/>
  <c r="K41"/>
  <c r="K42" s="1"/>
  <c r="J90" l="1"/>
  <c r="K62"/>
  <c r="G87"/>
  <c r="H87" s="1"/>
  <c r="K87" s="1"/>
  <c r="G86"/>
  <c r="H86" s="1"/>
  <c r="K86" s="1"/>
  <c r="K33"/>
  <c r="K68"/>
  <c r="K88" l="1"/>
  <c r="K90" s="1"/>
  <c r="H88"/>
  <c r="H90" s="1"/>
  <c r="J19" l="1"/>
  <c r="H19"/>
  <c r="J15"/>
  <c r="H15"/>
  <c r="H26" l="1"/>
  <c r="J26"/>
  <c r="J49" s="1"/>
  <c r="J120" s="1"/>
  <c r="K19"/>
  <c r="K15"/>
  <c r="G46" l="1"/>
  <c r="G45"/>
  <c r="H45" s="1"/>
  <c r="K45" s="1"/>
  <c r="K26"/>
  <c r="H46"/>
  <c r="K46" s="1"/>
  <c r="H47" l="1"/>
  <c r="H49" s="1"/>
  <c r="H120" s="1"/>
  <c r="K47"/>
  <c r="K49" s="1"/>
  <c r="K120" s="1"/>
</calcChain>
</file>

<file path=xl/sharedStrings.xml><?xml version="1.0" encoding="utf-8"?>
<sst xmlns="http://schemas.openxmlformats.org/spreadsheetml/2006/main" count="358" uniqueCount="194">
  <si>
    <t>№ п.п.</t>
  </si>
  <si>
    <t>Наименование работ</t>
  </si>
  <si>
    <t>Ед. изм.</t>
  </si>
  <si>
    <t>Кол-во</t>
  </si>
  <si>
    <t>Тип, марка, производитель</t>
  </si>
  <si>
    <t>Материалы</t>
  </si>
  <si>
    <t>Работы</t>
  </si>
  <si>
    <t>Итого, руб. с НДС</t>
  </si>
  <si>
    <t>Цена с НДС</t>
  </si>
  <si>
    <t>Стоимость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</si>
  <si>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</si>
  <si>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</si>
  <si>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</si>
  <si>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</si>
  <si>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</si>
  <si>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</si>
  <si>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</si>
  <si>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</si>
  <si>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</si>
  <si>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</si>
  <si>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Крепежно-расходные материалы</t>
  </si>
  <si>
    <t>Пусконаладочные работы</t>
  </si>
  <si>
    <t>Исполнительная документация</t>
  </si>
  <si>
    <t>компл.</t>
  </si>
  <si>
    <t>м</t>
  </si>
  <si>
    <t>шт.</t>
  </si>
  <si>
    <t>Кабельная продукция</t>
  </si>
  <si>
    <t>Кабеленесущие конструкции</t>
  </si>
  <si>
    <t>Прочее</t>
  </si>
  <si>
    <t>1.1</t>
  </si>
  <si>
    <t>1.2</t>
  </si>
  <si>
    <t>1.3</t>
  </si>
  <si>
    <t>1.6</t>
  </si>
  <si>
    <t>Итого:</t>
  </si>
  <si>
    <t>2.1</t>
  </si>
  <si>
    <t>2.2</t>
  </si>
  <si>
    <t>2.3</t>
  </si>
  <si>
    <t>2.4</t>
  </si>
  <si>
    <t>2.5</t>
  </si>
  <si>
    <t>1.1.1</t>
  </si>
  <si>
    <t>1.1.2</t>
  </si>
  <si>
    <t>1.1.3</t>
  </si>
  <si>
    <t>1.6.1</t>
  </si>
  <si>
    <t>1.6.2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</si>
  <si>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</si>
  <si>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</si>
  <si>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</si>
  <si>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</si>
  <si>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</si>
  <si>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</si>
  <si>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</si>
  <si>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</si>
  <si>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</si>
  <si>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</si>
  <si>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</si>
  <si>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2.3.1</t>
  </si>
  <si>
    <t>2.4.1</t>
  </si>
  <si>
    <t>2.4.2</t>
  </si>
  <si>
    <t>2.4.3</t>
  </si>
  <si>
    <t>2.4.4</t>
  </si>
  <si>
    <t>2.4.5</t>
  </si>
  <si>
    <t>2.4.6</t>
  </si>
  <si>
    <t>2.5.1</t>
  </si>
  <si>
    <t>2.5.2</t>
  </si>
  <si>
    <t>ВСЕГО по разделам, руб. с НДС</t>
  </si>
  <si>
    <t>№</t>
  </si>
  <si>
    <t>Наименование</t>
  </si>
  <si>
    <t>ед. изм.</t>
  </si>
  <si>
    <t>кол-во</t>
  </si>
  <si>
    <t>т</t>
  </si>
  <si>
    <t>диск отрезной</t>
  </si>
  <si>
    <t>электроды</t>
  </si>
  <si>
    <t>бур d6</t>
  </si>
  <si>
    <t>пачка</t>
  </si>
  <si>
    <t>диск алмазный</t>
  </si>
  <si>
    <t>клипса d20</t>
  </si>
  <si>
    <t>цена работа</t>
  </si>
  <si>
    <t>клипса d32</t>
  </si>
  <si>
    <t>клипса d25</t>
  </si>
  <si>
    <t>дюбель</t>
  </si>
  <si>
    <t>саморез</t>
  </si>
  <si>
    <t>шпилька d8</t>
  </si>
  <si>
    <t>металл разного профиля и сечения</t>
  </si>
  <si>
    <t>бур d10</t>
  </si>
  <si>
    <t>подвес для лотка (профиль п-образный)</t>
  </si>
  <si>
    <t>анкер d10 стальной</t>
  </si>
  <si>
    <t>сумма общая</t>
  </si>
  <si>
    <t>сумма работа</t>
  </si>
  <si>
    <t>сумма мат-л</t>
  </si>
  <si>
    <t>цена мат-л</t>
  </si>
  <si>
    <t>болт d8</t>
  </si>
  <si>
    <t>гайка d8</t>
  </si>
  <si>
    <t>шайба d8</t>
  </si>
  <si>
    <t>ИТОГО:</t>
  </si>
  <si>
    <t>Объект: "Многофункциональный жилой комплекс "Каскад", по адресу г. Москва, наб. Ак. Туполева, д. 15</t>
  </si>
  <si>
    <t>СОТ</t>
  </si>
  <si>
    <t>Оборудование</t>
  </si>
  <si>
    <t>Видеокамера HD-TVI 720P</t>
  </si>
  <si>
    <t>Видеорегистратор HD-TVI 16 каналов</t>
  </si>
  <si>
    <t>LTV RTB-160 00</t>
  </si>
  <si>
    <t>LTV CTB-710 42</t>
  </si>
  <si>
    <t>АКБ 12В 7Ач</t>
  </si>
  <si>
    <t>Жесткий диск 3 Тб</t>
  </si>
  <si>
    <t>WD30PURX</t>
  </si>
  <si>
    <t>Шкаф антивандальный</t>
  </si>
  <si>
    <t>Монитор 19"</t>
  </si>
  <si>
    <t>S19D300NY</t>
  </si>
  <si>
    <t>1.1.4</t>
  </si>
  <si>
    <t>1.1.5</t>
  </si>
  <si>
    <t>1.1.6</t>
  </si>
  <si>
    <t>1.1.7</t>
  </si>
  <si>
    <t>Кабель коаксиальный 75 Ом</t>
  </si>
  <si>
    <t>РК 75-3,7-361</t>
  </si>
  <si>
    <t>Кабель ШВВП 2х0,5 кв. мм.</t>
  </si>
  <si>
    <t>Кабель ШВВП 3х0,75 кв. мм.</t>
  </si>
  <si>
    <t>Кабель витая пара</t>
  </si>
  <si>
    <t>UUTP4-C5E</t>
  </si>
  <si>
    <t>1.2.1</t>
  </si>
  <si>
    <t>1.2.2.</t>
  </si>
  <si>
    <t>1.2.3</t>
  </si>
  <si>
    <t>1.2.4</t>
  </si>
  <si>
    <t>Видеокамера HD-TVI 720P уличная</t>
  </si>
  <si>
    <t>LTV CTB-910 41</t>
  </si>
  <si>
    <t>1.1.8</t>
  </si>
  <si>
    <t>Рабочее место в составе:</t>
  </si>
  <si>
    <t>Труба гладкая электротехническая</t>
  </si>
  <si>
    <t>D16</t>
  </si>
  <si>
    <t>Труба гофрированная</t>
  </si>
  <si>
    <t>Саморезы с крупным шагом</t>
  </si>
  <si>
    <t>3,5х31 мм</t>
  </si>
  <si>
    <t>Дюбель полипропиленовый</t>
  </si>
  <si>
    <t>6х30 мм</t>
  </si>
  <si>
    <t>Крепеж для трубы (клипса)</t>
  </si>
  <si>
    <t>1.3.1</t>
  </si>
  <si>
    <t>1.3.2</t>
  </si>
  <si>
    <t>1.3.3</t>
  </si>
  <si>
    <t>1.3.4</t>
  </si>
  <si>
    <t>1.3.5</t>
  </si>
  <si>
    <t>1.3.6</t>
  </si>
  <si>
    <t>Проект и исполнительная документация</t>
  </si>
  <si>
    <t>Итого СОТ:</t>
  </si>
  <si>
    <t>СКУД</t>
  </si>
  <si>
    <t>Контроллер доступа на 4 двери</t>
  </si>
  <si>
    <t>Считыватель proximity карт</t>
  </si>
  <si>
    <t>PR-EH03</t>
  </si>
  <si>
    <t>Кнопка выхода накладная</t>
  </si>
  <si>
    <t>Источник питания 12В 5А</t>
  </si>
  <si>
    <t>Резерв 12/5</t>
  </si>
  <si>
    <t>Доводчик дверной</t>
  </si>
  <si>
    <t>TS-77 EN3</t>
  </si>
  <si>
    <t>Замок электромагнитный</t>
  </si>
  <si>
    <t>ML-395 (б/э)</t>
  </si>
  <si>
    <t>Двери и сопутствующие оборудование</t>
  </si>
  <si>
    <t>Контрольный считыватель</t>
  </si>
  <si>
    <t>Sphinx Reader-EH</t>
  </si>
  <si>
    <t>Sphinx E500D4</t>
  </si>
  <si>
    <t>Базовый модуль ПО до 10 000 карт доступа</t>
  </si>
  <si>
    <t>Sphinx</t>
  </si>
  <si>
    <t>Дверь вандалозащищенная (сталь 2мм)</t>
  </si>
  <si>
    <t>КСПВ 8х0,5</t>
  </si>
  <si>
    <t>Кабель для систем охранной сигнализации</t>
  </si>
  <si>
    <t>Итого СКУД:</t>
  </si>
  <si>
    <t>ЛВС</t>
  </si>
  <si>
    <t>Итого ЛВС:</t>
  </si>
  <si>
    <t>3.1</t>
  </si>
  <si>
    <t>3.2</t>
  </si>
  <si>
    <t>3.3</t>
  </si>
  <si>
    <t>3.5</t>
  </si>
  <si>
    <t>600х300х500 мм</t>
  </si>
  <si>
    <t>Компактный компьютер</t>
  </si>
  <si>
    <t>T4R61ES</t>
  </si>
  <si>
    <t>Операционная система</t>
  </si>
  <si>
    <t>Windows 10</t>
  </si>
  <si>
    <t>Перекоммутация существующих устройств (считыватель, кнопка, датчик, замок)</t>
  </si>
  <si>
    <t>SFP-Модуль оптический</t>
  </si>
  <si>
    <t>Коммутатор 24 порта 10/100Mbps, 2 порта 10/100/1000 or SFP</t>
  </si>
  <si>
    <t>DEM310GT</t>
  </si>
  <si>
    <t>Крос оптический стоечный</t>
  </si>
  <si>
    <t>КОР-16-У</t>
  </si>
  <si>
    <t>3.1.2</t>
  </si>
  <si>
    <t>3.1.3</t>
  </si>
  <si>
    <t>3.1.4</t>
  </si>
  <si>
    <t>SB SLM224GT-EU</t>
  </si>
  <si>
    <t>Кабель оптический одномодовый</t>
  </si>
  <si>
    <t>ОГЦ</t>
  </si>
  <si>
    <t>3.2.1</t>
  </si>
  <si>
    <t>2.3.2</t>
  </si>
  <si>
    <t>Смета на комплекс работ и поставку материалов по модернизации
системы охранного телевидения (СОТ), системы контроля и управления доступом (СКУД)</t>
  </si>
  <si>
    <t>Генеральный директор ООО УК "Логистика"</t>
  </si>
  <si>
    <t>Рафелсонс М.</t>
  </si>
  <si>
    <t>Приложение № 5</t>
  </si>
  <si>
    <t>к решению общего собрания</t>
  </si>
  <si>
    <t>собственников помещений МЖК "Каскад"</t>
  </si>
  <si>
    <t>Стоимость на 1м2 составляет 59,85 руб.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</si>
</sst>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0\ _р_у_б_._-;\-* #,##0.00\ _р_у_б_._-;_-* &quot;-&quot;??\ _р_у_б_._-;_-@_-"/>
    <numFmt numFmtId="166" formatCode="_-* #,##0.00_$_-;\-* #,##0.00_$_-;_-* \-??_$_-;_-@_-"/>
    <numFmt numFmtId="167" formatCode="_-* #,##0.00_-;\-* #,##0.00_-;_-* &quot;-&quot;??_-;_-@_-"/>
  </numFmts>
  <fonts count="6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color theme="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Calibri"/>
      <family val="2"/>
      <charset val="204"/>
    </font>
    <font>
      <sz val="10"/>
      <color theme="0"/>
      <name val="Arial"/>
      <family val="2"/>
      <charset val="204"/>
    </font>
    <font>
      <i/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190">
    <xf numFmtId="0" fontId="0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3" fillId="22" borderId="11" applyNumberFormat="0" applyAlignment="0" applyProtection="0"/>
    <xf numFmtId="0" fontId="33" fillId="22" borderId="1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23" borderId="17" applyNumberFormat="0" applyAlignment="0" applyProtection="0"/>
    <xf numFmtId="0" fontId="38" fillId="23" borderId="1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0" borderId="0"/>
    <xf numFmtId="0" fontId="48" fillId="0" borderId="0"/>
    <xf numFmtId="0" fontId="48" fillId="0" borderId="0"/>
    <xf numFmtId="0" fontId="1" fillId="0" borderId="0"/>
    <xf numFmtId="0" fontId="49" fillId="0" borderId="0"/>
    <xf numFmtId="0" fontId="46" fillId="0" borderId="0"/>
    <xf numFmtId="0" fontId="52" fillId="0" borderId="0"/>
    <xf numFmtId="167" fontId="7" fillId="0" borderId="0" applyFont="0" applyFill="0" applyBorder="0" applyAlignment="0" applyProtection="0"/>
    <xf numFmtId="0" fontId="7" fillId="0" borderId="0"/>
    <xf numFmtId="0" fontId="51" fillId="0" borderId="0"/>
    <xf numFmtId="0" fontId="7" fillId="0" borderId="0"/>
    <xf numFmtId="0" fontId="2" fillId="0" borderId="0"/>
    <xf numFmtId="164" fontId="51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53" fillId="0" borderId="0"/>
    <xf numFmtId="0" fontId="50" fillId="0" borderId="0"/>
    <xf numFmtId="0" fontId="51" fillId="0" borderId="0"/>
    <xf numFmtId="166" fontId="2" fillId="0" borderId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2" applyNumberFormat="0" applyAlignment="0" applyProtection="0"/>
    <xf numFmtId="0" fontId="33" fillId="22" borderId="11" applyNumberFormat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8" fillId="23" borderId="17" applyNumberForma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/>
    <xf numFmtId="0" fontId="4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166" fontId="2" fillId="0" borderId="0" applyFill="0" applyBorder="0" applyAlignment="0" applyProtection="0"/>
    <xf numFmtId="0" fontId="45" fillId="15" borderId="0" applyNumberFormat="0" applyBorder="0" applyAlignment="0" applyProtection="0"/>
    <xf numFmtId="0" fontId="1" fillId="0" borderId="0"/>
    <xf numFmtId="0" fontId="1" fillId="0" borderId="0"/>
    <xf numFmtId="0" fontId="50" fillId="0" borderId="0"/>
    <xf numFmtId="0" fontId="29" fillId="8" borderId="0" applyNumberFormat="0" applyBorder="0" applyAlignment="0" applyProtection="0"/>
    <xf numFmtId="0" fontId="31" fillId="18" borderId="0" applyNumberFormat="0" applyBorder="0" applyAlignment="0" applyProtection="0"/>
    <xf numFmtId="0" fontId="29" fillId="9" borderId="0" applyNumberFormat="0" applyBorder="0" applyAlignment="0" applyProtection="0"/>
    <xf numFmtId="0" fontId="31" fillId="19" borderId="0" applyNumberFormat="0" applyBorder="0" applyAlignment="0" applyProtection="0"/>
    <xf numFmtId="0" fontId="29" fillId="10" borderId="0" applyNumberFormat="0" applyBorder="0" applyAlignment="0" applyProtection="0"/>
    <xf numFmtId="0" fontId="31" fillId="20" borderId="0" applyNumberFormat="0" applyBorder="0" applyAlignment="0" applyProtection="0"/>
    <xf numFmtId="0" fontId="29" fillId="11" borderId="0" applyNumberFormat="0" applyBorder="0" applyAlignment="0" applyProtection="0"/>
    <xf numFmtId="0" fontId="31" fillId="16" borderId="0" applyNumberFormat="0" applyBorder="0" applyAlignment="0" applyProtection="0"/>
    <xf numFmtId="0" fontId="29" fillId="12" borderId="0" applyNumberFormat="0" applyBorder="0" applyAlignment="0" applyProtection="0"/>
    <xf numFmtId="0" fontId="31" fillId="17" borderId="0" applyNumberFormat="0" applyBorder="0" applyAlignment="0" applyProtection="0"/>
    <xf numFmtId="0" fontId="29" fillId="13" borderId="0" applyNumberFormat="0" applyBorder="0" applyAlignment="0" applyProtection="0"/>
    <xf numFmtId="0" fontId="31" fillId="21" borderId="0" applyNumberFormat="0" applyBorder="0" applyAlignment="0" applyProtection="0"/>
    <xf numFmtId="0" fontId="22" fillId="5" borderId="6" applyNumberFormat="0" applyAlignment="0" applyProtection="0"/>
    <xf numFmtId="0" fontId="32" fillId="22" borderId="12" applyNumberFormat="0" applyAlignment="0" applyProtection="0"/>
    <xf numFmtId="0" fontId="23" fillId="5" borderId="5" applyNumberFormat="0" applyAlignment="0" applyProtection="0"/>
    <xf numFmtId="0" fontId="33" fillId="22" borderId="11" applyNumberFormat="0" applyAlignment="0" applyProtection="0"/>
    <xf numFmtId="0" fontId="16" fillId="0" borderId="2" applyNumberFormat="0" applyFill="0" applyAlignment="0" applyProtection="0"/>
    <xf numFmtId="0" fontId="34" fillId="0" borderId="13" applyNumberFormat="0" applyFill="0" applyAlignment="0" applyProtection="0"/>
    <xf numFmtId="0" fontId="17" fillId="0" borderId="3" applyNumberFormat="0" applyFill="0" applyAlignment="0" applyProtection="0"/>
    <xf numFmtId="0" fontId="35" fillId="0" borderId="14" applyNumberFormat="0" applyFill="0" applyAlignment="0" applyProtection="0"/>
    <xf numFmtId="0" fontId="18" fillId="0" borderId="4" applyNumberFormat="0" applyFill="0" applyAlignment="0" applyProtection="0"/>
    <xf numFmtId="0" fontId="3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7" fillId="0" borderId="16" applyNumberFormat="0" applyFill="0" applyAlignment="0" applyProtection="0"/>
    <xf numFmtId="0" fontId="25" fillId="6" borderId="8" applyNumberFormat="0" applyAlignment="0" applyProtection="0"/>
    <xf numFmtId="0" fontId="38" fillId="23" borderId="17" applyNumberFormat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0" fillId="24" borderId="0" applyNumberFormat="0" applyBorder="0" applyAlignment="0" applyProtection="0"/>
    <xf numFmtId="0" fontId="20" fillId="3" borderId="0" applyNumberFormat="0" applyBorder="0" applyAlignment="0" applyProtection="0"/>
    <xf numFmtId="0" fontId="41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7" borderId="9" applyNumberFormat="0" applyFont="0" applyAlignment="0" applyProtection="0"/>
    <xf numFmtId="0" fontId="24" fillId="0" borderId="7" applyNumberFormat="0" applyFill="0" applyAlignment="0" applyProtection="0"/>
    <xf numFmtId="0" fontId="43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4" fillId="25" borderId="0" xfId="0" applyFont="1" applyFill="1" applyAlignment="1">
      <alignment horizontal="center" vertical="center"/>
    </xf>
    <xf numFmtId="4" fontId="2" fillId="25" borderId="0" xfId="0" applyNumberFormat="1" applyFont="1" applyFill="1" applyAlignment="1">
      <alignment horizontal="left" vertical="center"/>
    </xf>
    <xf numFmtId="0" fontId="2" fillId="25" borderId="19" xfId="0" applyFont="1" applyFill="1" applyBorder="1" applyAlignment="1">
      <alignment horizontal="center" vertical="center"/>
    </xf>
    <xf numFmtId="4" fontId="3" fillId="25" borderId="19" xfId="1" applyNumberFormat="1" applyFont="1" applyFill="1" applyBorder="1" applyAlignment="1">
      <alignment horizontal="center" vertical="center" wrapText="1"/>
    </xf>
    <xf numFmtId="49" fontId="3" fillId="25" borderId="19" xfId="0" applyNumberFormat="1" applyFont="1" applyFill="1" applyBorder="1" applyAlignment="1">
      <alignment horizontal="center" vertical="center"/>
    </xf>
    <xf numFmtId="49" fontId="3" fillId="25" borderId="19" xfId="0" applyNumberFormat="1" applyFont="1" applyFill="1" applyBorder="1" applyAlignment="1">
      <alignment horizontal="center" vertical="center" wrapText="1"/>
    </xf>
    <xf numFmtId="3" fontId="3" fillId="25" borderId="19" xfId="0" applyNumberFormat="1" applyFont="1" applyFill="1" applyBorder="1" applyAlignment="1">
      <alignment horizontal="center" vertical="center"/>
    </xf>
    <xf numFmtId="4" fontId="3" fillId="25" borderId="19" xfId="0" applyNumberFormat="1" applyFont="1" applyFill="1" applyBorder="1" applyAlignment="1">
      <alignment horizontal="center" vertical="center"/>
    </xf>
    <xf numFmtId="4" fontId="3" fillId="25" borderId="19" xfId="0" applyNumberFormat="1" applyFont="1" applyFill="1" applyBorder="1" applyAlignment="1">
      <alignment horizontal="center" vertical="center" wrapText="1"/>
    </xf>
    <xf numFmtId="0" fontId="2" fillId="25" borderId="19" xfId="0" applyNumberFormat="1" applyFont="1" applyFill="1" applyBorder="1" applyAlignment="1">
      <alignment horizontal="center" vertical="center"/>
    </xf>
    <xf numFmtId="0" fontId="6" fillId="25" borderId="19" xfId="0" applyNumberFormat="1" applyFont="1" applyFill="1" applyBorder="1" applyAlignment="1">
      <alignment horizontal="center" vertical="center" wrapText="1"/>
    </xf>
    <xf numFmtId="0" fontId="6" fillId="25" borderId="19" xfId="0" applyNumberFormat="1" applyFont="1" applyFill="1" applyBorder="1" applyAlignment="1">
      <alignment horizontal="center" vertical="center"/>
    </xf>
    <xf numFmtId="164" fontId="6" fillId="25" borderId="19" xfId="0" applyNumberFormat="1" applyFont="1" applyFill="1" applyBorder="1" applyAlignment="1">
      <alignment horizontal="center" vertical="center"/>
    </xf>
    <xf numFmtId="164" fontId="6" fillId="25" borderId="19" xfId="0" applyNumberFormat="1" applyFont="1" applyFill="1" applyBorder="1" applyAlignment="1">
      <alignment horizontal="center" vertical="center" wrapText="1"/>
    </xf>
    <xf numFmtId="0" fontId="6" fillId="25" borderId="19" xfId="0" applyNumberFormat="1" applyFont="1" applyFill="1" applyBorder="1" applyAlignment="1">
      <alignment horizontal="left" vertical="center" wrapText="1"/>
    </xf>
    <xf numFmtId="0" fontId="2" fillId="25" borderId="19" xfId="0" applyNumberFormat="1" applyFont="1" applyFill="1" applyBorder="1" applyAlignment="1">
      <alignment horizontal="center" vertical="center" wrapText="1"/>
    </xf>
    <xf numFmtId="164" fontId="2" fillId="25" borderId="19" xfId="0" applyNumberFormat="1" applyFont="1" applyFill="1" applyBorder="1" applyAlignment="1">
      <alignment horizontal="center" vertical="center"/>
    </xf>
    <xf numFmtId="164" fontId="2" fillId="25" borderId="19" xfId="0" applyNumberFormat="1" applyFont="1" applyFill="1" applyBorder="1" applyAlignment="1">
      <alignment horizontal="center" vertical="center" wrapText="1"/>
    </xf>
    <xf numFmtId="0" fontId="9" fillId="25" borderId="19" xfId="1" applyFont="1" applyFill="1" applyBorder="1" applyAlignment="1">
      <alignment horizontal="left" vertical="center" wrapText="1"/>
    </xf>
    <xf numFmtId="1" fontId="9" fillId="25" borderId="19" xfId="1" applyNumberFormat="1" applyFont="1" applyFill="1" applyBorder="1" applyAlignment="1">
      <alignment horizontal="center" vertical="center"/>
    </xf>
    <xf numFmtId="165" fontId="9" fillId="25" borderId="19" xfId="1" applyNumberFormat="1" applyFont="1" applyFill="1" applyBorder="1" applyAlignment="1">
      <alignment horizontal="center" vertical="center"/>
    </xf>
    <xf numFmtId="165" fontId="2" fillId="25" borderId="19" xfId="0" applyNumberFormat="1" applyFont="1" applyFill="1" applyBorder="1" applyAlignment="1">
      <alignment horizontal="center" vertical="center" wrapText="1"/>
    </xf>
    <xf numFmtId="165" fontId="9" fillId="25" borderId="19" xfId="0" applyNumberFormat="1" applyFont="1" applyFill="1" applyBorder="1" applyAlignment="1">
      <alignment horizontal="center" vertical="center"/>
    </xf>
    <xf numFmtId="49" fontId="2" fillId="25" borderId="19" xfId="0" applyNumberFormat="1" applyFont="1" applyFill="1" applyBorder="1" applyAlignment="1">
      <alignment horizontal="center" vertical="center"/>
    </xf>
    <xf numFmtId="0" fontId="12" fillId="25" borderId="19" xfId="1" applyFont="1" applyFill="1" applyBorder="1" applyAlignment="1">
      <alignment vertical="center" wrapText="1"/>
    </xf>
    <xf numFmtId="4" fontId="8" fillId="25" borderId="19" xfId="0" applyNumberFormat="1" applyFont="1" applyFill="1" applyBorder="1" applyAlignment="1">
      <alignment horizontal="center" vertical="center" wrapText="1"/>
    </xf>
    <xf numFmtId="0" fontId="2" fillId="25" borderId="19" xfId="0" applyNumberFormat="1" applyFont="1" applyFill="1" applyBorder="1" applyAlignment="1">
      <alignment horizontal="center" vertical="center" wrapText="1"/>
    </xf>
    <xf numFmtId="164" fontId="12" fillId="25" borderId="19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25" borderId="19" xfId="0" applyNumberFormat="1" applyFont="1" applyFill="1" applyBorder="1" applyAlignment="1">
      <alignment horizontal="center"/>
    </xf>
    <xf numFmtId="49" fontId="6" fillId="25" borderId="19" xfId="0" applyNumberFormat="1" applyFont="1" applyFill="1" applyBorder="1" applyAlignment="1">
      <alignment horizontal="center" vertical="center"/>
    </xf>
    <xf numFmtId="0" fontId="6" fillId="25" borderId="19" xfId="0" applyNumberFormat="1" applyFont="1" applyFill="1" applyBorder="1" applyAlignment="1">
      <alignment horizontal="right" vertical="center" wrapText="1"/>
    </xf>
    <xf numFmtId="0" fontId="9" fillId="2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3" fillId="25" borderId="19" xfId="0" applyNumberFormat="1" applyFont="1" applyFill="1" applyBorder="1" applyAlignment="1">
      <alignment horizontal="center" vertical="center"/>
    </xf>
    <xf numFmtId="49" fontId="3" fillId="25" borderId="19" xfId="0" applyNumberFormat="1" applyFont="1" applyFill="1" applyBorder="1" applyAlignment="1">
      <alignment horizontal="center" vertical="center" wrapText="1"/>
    </xf>
    <xf numFmtId="0" fontId="2" fillId="25" borderId="19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vertical="center" wrapText="1"/>
    </xf>
    <xf numFmtId="1" fontId="7" fillId="0" borderId="22" xfId="1" applyNumberFormat="1" applyFont="1" applyFill="1" applyBorder="1" applyAlignment="1">
      <alignment horizontal="center" vertical="center"/>
    </xf>
    <xf numFmtId="165" fontId="7" fillId="0" borderId="22" xfId="1" applyNumberFormat="1" applyFont="1" applyFill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 wrapText="1"/>
    </xf>
    <xf numFmtId="0" fontId="8" fillId="0" borderId="0" xfId="0" applyFont="1" applyFill="1"/>
    <xf numFmtId="0" fontId="8" fillId="25" borderId="19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 wrapText="1"/>
    </xf>
    <xf numFmtId="164" fontId="8" fillId="25" borderId="19" xfId="0" applyNumberFormat="1" applyFont="1" applyFill="1" applyBorder="1" applyAlignment="1">
      <alignment horizontal="center" vertical="center"/>
    </xf>
    <xf numFmtId="164" fontId="8" fillId="25" borderId="1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26" borderId="19" xfId="0" applyNumberFormat="1" applyFont="1" applyFill="1" applyBorder="1" applyAlignment="1">
      <alignment horizontal="center" vertical="center"/>
    </xf>
    <xf numFmtId="0" fontId="8" fillId="26" borderId="19" xfId="0" applyNumberFormat="1" applyFont="1" applyFill="1" applyBorder="1" applyAlignment="1">
      <alignment horizontal="center" vertical="center" wrapText="1"/>
    </xf>
    <xf numFmtId="164" fontId="8" fillId="26" borderId="19" xfId="0" applyNumberFormat="1" applyFont="1" applyFill="1" applyBorder="1" applyAlignment="1">
      <alignment horizontal="center" vertical="center"/>
    </xf>
    <xf numFmtId="164" fontId="8" fillId="26" borderId="19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2" fillId="0" borderId="22" xfId="0" applyNumberFormat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vertical="center" wrapText="1"/>
    </xf>
    <xf numFmtId="1" fontId="2" fillId="0" borderId="22" xfId="1" applyNumberFormat="1" applyFont="1" applyFill="1" applyBorder="1" applyAlignment="1">
      <alignment horizontal="center" vertical="center"/>
    </xf>
    <xf numFmtId="165" fontId="2" fillId="0" borderId="22" xfId="1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 wrapText="1"/>
    </xf>
    <xf numFmtId="2" fontId="4" fillId="0" borderId="23" xfId="1" applyNumberFormat="1" applyFont="1" applyFill="1" applyBorder="1" applyAlignment="1">
      <alignment horizontal="center" vertical="center" wrapText="1"/>
    </xf>
    <xf numFmtId="2" fontId="2" fillId="0" borderId="23" xfId="1" applyNumberFormat="1" applyFont="1" applyFill="1" applyBorder="1" applyAlignment="1">
      <alignment horizontal="center" vertical="center" wrapText="1"/>
    </xf>
    <xf numFmtId="49" fontId="54" fillId="25" borderId="19" xfId="0" applyNumberFormat="1" applyFont="1" applyFill="1" applyBorder="1" applyAlignment="1">
      <alignment horizontal="center" vertical="center"/>
    </xf>
    <xf numFmtId="49" fontId="54" fillId="25" borderId="19" xfId="0" applyNumberFormat="1" applyFont="1" applyFill="1" applyBorder="1" applyAlignment="1">
      <alignment horizontal="right" vertical="center" wrapText="1"/>
    </xf>
    <xf numFmtId="3" fontId="54" fillId="25" borderId="19" xfId="0" applyNumberFormat="1" applyFont="1" applyFill="1" applyBorder="1" applyAlignment="1">
      <alignment horizontal="center" vertical="center"/>
    </xf>
    <xf numFmtId="49" fontId="54" fillId="25" borderId="19" xfId="0" applyNumberFormat="1" applyFont="1" applyFill="1" applyBorder="1" applyAlignment="1">
      <alignment horizontal="center" vertical="center" wrapText="1"/>
    </xf>
    <xf numFmtId="4" fontId="54" fillId="25" borderId="19" xfId="0" applyNumberFormat="1" applyFont="1" applyFill="1" applyBorder="1" applyAlignment="1">
      <alignment horizontal="center" vertical="center" wrapText="1"/>
    </xf>
    <xf numFmtId="4" fontId="54" fillId="25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/>
    <xf numFmtId="4" fontId="0" fillId="0" borderId="19" xfId="0" applyNumberFormat="1" applyBorder="1"/>
    <xf numFmtId="3" fontId="0" fillId="0" borderId="19" xfId="0" applyNumberFormat="1" applyBorder="1"/>
    <xf numFmtId="3" fontId="55" fillId="0" borderId="19" xfId="0" applyNumberFormat="1" applyFont="1" applyBorder="1"/>
    <xf numFmtId="165" fontId="2" fillId="0" borderId="24" xfId="1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vertical="center" wrapText="1"/>
    </xf>
    <xf numFmtId="1" fontId="2" fillId="0" borderId="25" xfId="1" applyNumberFormat="1" applyFont="1" applyFill="1" applyBorder="1" applyAlignment="1">
      <alignment horizontal="center" vertical="center"/>
    </xf>
    <xf numFmtId="165" fontId="2" fillId="0" borderId="25" xfId="1" applyNumberFormat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vertical="center" wrapText="1"/>
    </xf>
    <xf numFmtId="1" fontId="7" fillId="0" borderId="25" xfId="1" applyNumberFormat="1" applyFont="1" applyFill="1" applyBorder="1" applyAlignment="1">
      <alignment horizontal="center" vertical="center"/>
    </xf>
    <xf numFmtId="165" fontId="7" fillId="0" borderId="25" xfId="1" applyNumberFormat="1" applyFont="1" applyFill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 wrapText="1"/>
    </xf>
    <xf numFmtId="2" fontId="2" fillId="0" borderId="26" xfId="1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vertical="center" wrapText="1"/>
    </xf>
    <xf numFmtId="1" fontId="0" fillId="0" borderId="25" xfId="1" applyNumberFormat="1" applyFont="1" applyFill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 wrapText="1"/>
    </xf>
    <xf numFmtId="165" fontId="0" fillId="0" borderId="25" xfId="1" applyNumberFormat="1" applyFont="1" applyFill="1" applyBorder="1" applyAlignment="1">
      <alignment horizontal="center" vertical="center"/>
    </xf>
    <xf numFmtId="165" fontId="7" fillId="0" borderId="24" xfId="1" applyNumberFormat="1" applyFont="1" applyFill="1" applyBorder="1" applyAlignment="1">
      <alignment horizontal="center" vertical="center"/>
    </xf>
    <xf numFmtId="164" fontId="6" fillId="25" borderId="20" xfId="0" applyNumberFormat="1" applyFont="1" applyFill="1" applyBorder="1" applyAlignment="1">
      <alignment horizontal="center" vertical="center"/>
    </xf>
    <xf numFmtId="164" fontId="6" fillId="25" borderId="20" xfId="0" applyNumberFormat="1" applyFont="1" applyFill="1" applyBorder="1" applyAlignment="1">
      <alignment horizontal="center" vertical="center" wrapText="1"/>
    </xf>
    <xf numFmtId="49" fontId="2" fillId="25" borderId="22" xfId="0" applyNumberFormat="1" applyFont="1" applyFill="1" applyBorder="1" applyAlignment="1">
      <alignment horizontal="center" vertical="center"/>
    </xf>
    <xf numFmtId="0" fontId="7" fillId="25" borderId="22" xfId="1" applyFont="1" applyFill="1" applyBorder="1" applyAlignment="1">
      <alignment vertical="center" wrapText="1"/>
    </xf>
    <xf numFmtId="1" fontId="7" fillId="25" borderId="22" xfId="1" applyNumberFormat="1" applyFont="1" applyFill="1" applyBorder="1" applyAlignment="1">
      <alignment horizontal="center" vertical="center"/>
    </xf>
    <xf numFmtId="165" fontId="7" fillId="25" borderId="22" xfId="1" applyNumberFormat="1" applyFont="1" applyFill="1" applyBorder="1" applyAlignment="1">
      <alignment horizontal="center" vertical="center"/>
    </xf>
    <xf numFmtId="165" fontId="7" fillId="25" borderId="22" xfId="0" applyNumberFormat="1" applyFont="1" applyFill="1" applyBorder="1" applyAlignment="1">
      <alignment horizontal="center" vertical="center" wrapText="1"/>
    </xf>
    <xf numFmtId="165" fontId="7" fillId="25" borderId="24" xfId="1" applyNumberFormat="1" applyFont="1" applyFill="1" applyBorder="1" applyAlignment="1">
      <alignment horizontal="center" vertical="center"/>
    </xf>
    <xf numFmtId="0" fontId="0" fillId="25" borderId="0" xfId="0" applyFill="1"/>
    <xf numFmtId="0" fontId="4" fillId="25" borderId="0" xfId="0" applyFont="1" applyFill="1" applyBorder="1" applyAlignment="1">
      <alignment horizontal="left" vertical="top" wrapText="1"/>
    </xf>
    <xf numFmtId="4" fontId="56" fillId="0" borderId="1" xfId="0" applyNumberFormat="1" applyFont="1" applyFill="1" applyBorder="1" applyAlignment="1">
      <alignment horizontal="left" vertical="center"/>
    </xf>
    <xf numFmtId="4" fontId="56" fillId="0" borderId="0" xfId="0" applyNumberFormat="1" applyFont="1" applyFill="1" applyAlignment="1">
      <alignment horizontal="left" vertical="center"/>
    </xf>
    <xf numFmtId="4" fontId="56" fillId="25" borderId="0" xfId="0" applyNumberFormat="1" applyFont="1" applyFill="1" applyAlignment="1">
      <alignment horizontal="left" vertical="center"/>
    </xf>
    <xf numFmtId="4" fontId="60" fillId="0" borderId="0" xfId="0" applyNumberFormat="1" applyFont="1" applyAlignment="1">
      <alignment horizontal="right" vertical="center"/>
    </xf>
    <xf numFmtId="0" fontId="5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 vertical="top" wrapText="1"/>
    </xf>
    <xf numFmtId="4" fontId="59" fillId="0" borderId="0" xfId="0" applyNumberFormat="1" applyFont="1" applyAlignment="1">
      <alignment horizontal="right" vertical="center"/>
    </xf>
    <xf numFmtId="0" fontId="57" fillId="0" borderId="29" xfId="0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58" fillId="25" borderId="0" xfId="0" applyFont="1" applyFill="1" applyAlignment="1">
      <alignment horizontal="center" vertical="center" wrapText="1"/>
    </xf>
    <xf numFmtId="0" fontId="58" fillId="25" borderId="1" xfId="0" applyFont="1" applyFill="1" applyBorder="1" applyAlignment="1">
      <alignment horizontal="center" vertical="center" wrapText="1"/>
    </xf>
    <xf numFmtId="0" fontId="3" fillId="25" borderId="19" xfId="1" applyFont="1" applyFill="1" applyBorder="1" applyAlignment="1">
      <alignment horizontal="center" vertical="center" wrapText="1"/>
    </xf>
    <xf numFmtId="4" fontId="3" fillId="25" borderId="19" xfId="1" applyNumberFormat="1" applyFont="1" applyFill="1" applyBorder="1" applyAlignment="1">
      <alignment horizontal="center" vertical="center"/>
    </xf>
    <xf numFmtId="4" fontId="3" fillId="25" borderId="19" xfId="1" applyNumberFormat="1" applyFont="1" applyFill="1" applyBorder="1" applyAlignment="1">
      <alignment horizontal="center" vertical="center" wrapText="1"/>
    </xf>
    <xf numFmtId="49" fontId="3" fillId="25" borderId="19" xfId="0" applyNumberFormat="1" applyFont="1" applyFill="1" applyBorder="1" applyAlignment="1">
      <alignment horizontal="center" vertical="center"/>
    </xf>
    <xf numFmtId="49" fontId="3" fillId="25" borderId="19" xfId="0" applyNumberFormat="1" applyFont="1" applyFill="1" applyBorder="1" applyAlignment="1">
      <alignment horizontal="center" vertical="center" wrapText="1"/>
    </xf>
    <xf numFmtId="0" fontId="3" fillId="25" borderId="19" xfId="1" applyFont="1" applyFill="1" applyBorder="1" applyAlignment="1">
      <alignment horizontal="center" vertical="center"/>
    </xf>
    <xf numFmtId="3" fontId="3" fillId="25" borderId="19" xfId="1" applyNumberFormat="1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/>
    </xf>
  </cellXfs>
  <cellStyles count="190">
    <cellStyle name="Excel Built-in Excel Built-in Normal" xfId="144"/>
    <cellStyle name="Excel Built-in Normal" xfId="106"/>
    <cellStyle name="Komma 2" xfId="107"/>
    <cellStyle name="Normal_B7087BudgetRev1A10(2).02.00" xfId="1"/>
    <cellStyle name="Standard 2" xfId="108"/>
    <cellStyle name="Акцент1 2" xfId="56"/>
    <cellStyle name="Акцент1 2 2" xfId="119"/>
    <cellStyle name="Акцент1 3" xfId="145"/>
    <cellStyle name="Акцент1 4" xfId="146"/>
    <cellStyle name="Акцент1 5" xfId="55"/>
    <cellStyle name="Акцент2 2" xfId="58"/>
    <cellStyle name="Акцент2 2 2" xfId="120"/>
    <cellStyle name="Акцент2 3" xfId="147"/>
    <cellStyle name="Акцент2 4" xfId="148"/>
    <cellStyle name="Акцент2 5" xfId="57"/>
    <cellStyle name="Акцент3 2" xfId="60"/>
    <cellStyle name="Акцент3 2 2" xfId="121"/>
    <cellStyle name="Акцент3 3" xfId="149"/>
    <cellStyle name="Акцент3 4" xfId="150"/>
    <cellStyle name="Акцент3 5" xfId="59"/>
    <cellStyle name="Акцент4 2" xfId="62"/>
    <cellStyle name="Акцент4 2 2" xfId="122"/>
    <cellStyle name="Акцент4 3" xfId="151"/>
    <cellStyle name="Акцент4 4" xfId="152"/>
    <cellStyle name="Акцент4 5" xfId="61"/>
    <cellStyle name="Акцент5 2" xfId="64"/>
    <cellStyle name="Акцент5 2 2" xfId="123"/>
    <cellStyle name="Акцент5 3" xfId="153"/>
    <cellStyle name="Акцент5 4" xfId="154"/>
    <cellStyle name="Акцент5 5" xfId="63"/>
    <cellStyle name="Акцент6 2" xfId="66"/>
    <cellStyle name="Акцент6 2 2" xfId="124"/>
    <cellStyle name="Акцент6 3" xfId="155"/>
    <cellStyle name="Акцент6 4" xfId="156"/>
    <cellStyle name="Акцент6 5" xfId="65"/>
    <cellStyle name="Вывод 2" xfId="68"/>
    <cellStyle name="Вывод 2 2" xfId="125"/>
    <cellStyle name="Вывод 3" xfId="157"/>
    <cellStyle name="Вывод 4" xfId="158"/>
    <cellStyle name="Вывод 5" xfId="67"/>
    <cellStyle name="Вычисление 2" xfId="70"/>
    <cellStyle name="Вычисление 2 2" xfId="126"/>
    <cellStyle name="Вычисление 3" xfId="159"/>
    <cellStyle name="Вычисление 4" xfId="160"/>
    <cellStyle name="Вычисление 5" xfId="69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188" builtinId="8" hidden="1"/>
    <cellStyle name="Заголовок 1 2" xfId="72"/>
    <cellStyle name="Заголовок 1 2 2" xfId="127"/>
    <cellStyle name="Заголовок 1 3" xfId="161"/>
    <cellStyle name="Заголовок 1 4" xfId="162"/>
    <cellStyle name="Заголовок 1 5" xfId="71"/>
    <cellStyle name="Заголовок 2 2" xfId="74"/>
    <cellStyle name="Заголовок 2 2 2" xfId="128"/>
    <cellStyle name="Заголовок 2 3" xfId="163"/>
    <cellStyle name="Заголовок 2 4" xfId="164"/>
    <cellStyle name="Заголовок 2 5" xfId="73"/>
    <cellStyle name="Заголовок 3 2" xfId="76"/>
    <cellStyle name="Заголовок 3 2 2" xfId="129"/>
    <cellStyle name="Заголовок 3 3" xfId="165"/>
    <cellStyle name="Заголовок 3 4" xfId="166"/>
    <cellStyle name="Заголовок 3 5" xfId="75"/>
    <cellStyle name="Заголовок 4 2" xfId="78"/>
    <cellStyle name="Заголовок 4 2 2" xfId="130"/>
    <cellStyle name="Заголовок 4 3" xfId="167"/>
    <cellStyle name="Заголовок 4 4" xfId="168"/>
    <cellStyle name="Заголовок 4 5" xfId="77"/>
    <cellStyle name="Итог 2" xfId="80"/>
    <cellStyle name="Итог 2 2" xfId="131"/>
    <cellStyle name="Итог 3" xfId="169"/>
    <cellStyle name="Итог 4" xfId="170"/>
    <cellStyle name="Итог 5" xfId="79"/>
    <cellStyle name="Контрольная ячейка 2" xfId="82"/>
    <cellStyle name="Контрольная ячейка 2 2" xfId="132"/>
    <cellStyle name="Контрольная ячейка 3" xfId="171"/>
    <cellStyle name="Контрольная ячейка 4" xfId="172"/>
    <cellStyle name="Контрольная ячейка 5" xfId="81"/>
    <cellStyle name="Название 2" xfId="84"/>
    <cellStyle name="Название 2 2" xfId="133"/>
    <cellStyle name="Название 3" xfId="173"/>
    <cellStyle name="Название 4" xfId="174"/>
    <cellStyle name="Название 5" xfId="83"/>
    <cellStyle name="Нейтральный 2" xfId="86"/>
    <cellStyle name="Нейтральный 2 2" xfId="134"/>
    <cellStyle name="Нейтральный 3" xfId="175"/>
    <cellStyle name="Нейтральный 4" xfId="176"/>
    <cellStyle name="Нейтральный 5" xfId="85"/>
    <cellStyle name="Обычный" xfId="0" builtinId="0"/>
    <cellStyle name="Обычный 2" xfId="87"/>
    <cellStyle name="Обычный 2 2" xfId="104"/>
    <cellStyle name="Обычный 2 3" xfId="116"/>
    <cellStyle name="Обычный 2 4" xfId="109"/>
    <cellStyle name="Обычный 2 5" xfId="135"/>
    <cellStyle name="Обычный 3" xfId="100"/>
    <cellStyle name="Обычный 3 2" xfId="117"/>
    <cellStyle name="Обычный 3 3" xfId="110"/>
    <cellStyle name="Обычный 4" xfId="103"/>
    <cellStyle name="Обычный 4 2" xfId="111"/>
    <cellStyle name="Обычный 4 3" xfId="142"/>
    <cellStyle name="Обычный 5" xfId="101"/>
    <cellStyle name="Обычный 5 2" xfId="115"/>
    <cellStyle name="Обычный 6" xfId="102"/>
    <cellStyle name="Обычный 7" xfId="105"/>
    <cellStyle name="Обычный 7 2" xfId="114"/>
    <cellStyle name="Обычный 8" xfId="143"/>
    <cellStyle name="Обычный 9" xfId="54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189" builtinId="9" hidden="1"/>
    <cellStyle name="Плохой 2" xfId="89"/>
    <cellStyle name="Плохой 2 2" xfId="136"/>
    <cellStyle name="Плохой 3" xfId="177"/>
    <cellStyle name="Плохой 4" xfId="178"/>
    <cellStyle name="Плохой 5" xfId="88"/>
    <cellStyle name="Пояснение 2" xfId="91"/>
    <cellStyle name="Пояснение 2 2" xfId="137"/>
    <cellStyle name="Пояснение 3" xfId="179"/>
    <cellStyle name="Пояснение 4" xfId="180"/>
    <cellStyle name="Пояснение 5" xfId="90"/>
    <cellStyle name="Примечание 2" xfId="181"/>
    <cellStyle name="Связанная ячейка 2" xfId="93"/>
    <cellStyle name="Связанная ячейка 2 2" xfId="138"/>
    <cellStyle name="Связанная ячейка 3" xfId="182"/>
    <cellStyle name="Связанная ячейка 4" xfId="183"/>
    <cellStyle name="Связанная ячейка 5" xfId="92"/>
    <cellStyle name="Текст предупреждения 2" xfId="95"/>
    <cellStyle name="Текст предупреждения 2 2" xfId="139"/>
    <cellStyle name="Текст предупреждения 3" xfId="184"/>
    <cellStyle name="Текст предупреждения 4" xfId="185"/>
    <cellStyle name="Текст предупреждения 5" xfId="94"/>
    <cellStyle name="Финансовый 2" xfId="97"/>
    <cellStyle name="Финансовый 2 2" xfId="112"/>
    <cellStyle name="Финансовый 2 3" xfId="140"/>
    <cellStyle name="Финансовый 3" xfId="113"/>
    <cellStyle name="Финансовый 4" xfId="118"/>
    <cellStyle name="Финансовый 5" xfId="96"/>
    <cellStyle name="Хороший 2" xfId="99"/>
    <cellStyle name="Хороший 2 2" xfId="141"/>
    <cellStyle name="Хороший 3" xfId="186"/>
    <cellStyle name="Хороший 4" xfId="187"/>
    <cellStyle name="Хороший 5" xfId="98"/>
  </cellStyles>
  <dxfs count="0"/>
  <tableStyles count="0" defaultTableStyle="TableStyleMedium2" defaultPivotStyle="PivotStyleLight16"/>
  <colors>
    <mruColors>
      <color rgb="FFEF7225"/>
      <color rgb="FFF18745"/>
      <color rgb="FFFFFF99"/>
      <color rgb="FF963634"/>
      <color rgb="FFF9AD6F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123266</xdr:colOff>
      <xdr:row>4</xdr:row>
      <xdr:rowOff>123266</xdr:rowOff>
    </xdr:from>
    <xdr:to>
      <xdr:col>2</xdr:col>
      <xdr:colOff>1266265</xdr:colOff>
      <xdr:row>6</xdr:row>
      <xdr:rowOff>123265</xdr:rowOff>
    </xdr:to>
    <xdr:sp macro="" textlink="">
      <xdr:nvSpPr>
        <xdr:cNvPr id="3" name="Text Box 10"/>
        <xdr:cNvSpPr txBox="1">
          <a:spLocks noChangeAspect="1" noChangeArrowheads="1"/>
        </xdr:cNvSpPr>
      </xdr:nvSpPr>
      <xdr:spPr bwMode="auto">
        <a:xfrm>
          <a:off x="235325" y="123266"/>
          <a:ext cx="1748116" cy="100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24"/>
  <sheetViews>
    <sheetView tabSelected="1" view="pageBreakPreview" topLeftCell="A28" zoomScale="85" zoomScaleNormal="90" zoomScaleSheetLayoutView="85" zoomScalePageLayoutView="90" workbookViewId="0">
      <selection activeCell="L93" sqref="L93"/>
    </sheetView>
  </sheetViews>
  <sheetFormatPr defaultColWidth="8.85546875" defaultRowHeight="12.75" outlineLevelRow="1"/>
  <cols>
    <col min="1" max="1" width="1.7109375" style="1" customWidth="1"/>
    <col min="2" max="2" width="9.140625" style="13" customWidth="1"/>
    <col min="3" max="3" width="45.85546875" style="14" customWidth="1"/>
    <col min="4" max="4" width="8.7109375" style="5" bestFit="1" customWidth="1"/>
    <col min="5" max="5" width="14.42578125" style="9" customWidth="1"/>
    <col min="6" max="6" width="16" style="4" customWidth="1"/>
    <col min="7" max="7" width="15.7109375" style="6" customWidth="1"/>
    <col min="8" max="8" width="15.28515625" style="6" customWidth="1"/>
    <col min="9" max="9" width="14.7109375" style="6" customWidth="1"/>
    <col min="10" max="10" width="16" style="6" customWidth="1"/>
    <col min="11" max="11" width="26.42578125" style="6" customWidth="1"/>
    <col min="12" max="12" width="17.5703125" style="1" customWidth="1"/>
    <col min="13" max="16384" width="8.85546875" style="1"/>
  </cols>
  <sheetData>
    <row r="2" spans="2:22" ht="20.25">
      <c r="I2" s="121" t="s">
        <v>190</v>
      </c>
      <c r="J2" s="121"/>
      <c r="K2" s="121"/>
    </row>
    <row r="3" spans="2:22" ht="18.75">
      <c r="I3" s="117" t="s">
        <v>191</v>
      </c>
      <c r="J3" s="117"/>
      <c r="K3" s="117"/>
    </row>
    <row r="4" spans="2:22" ht="18.75">
      <c r="I4" s="117" t="s">
        <v>192</v>
      </c>
      <c r="J4" s="117"/>
      <c r="K4" s="117"/>
    </row>
    <row r="5" spans="2:22" ht="60" customHeight="1">
      <c r="B5" s="125" t="s">
        <v>187</v>
      </c>
      <c r="C5" s="125"/>
      <c r="D5" s="125"/>
      <c r="E5" s="125"/>
      <c r="F5" s="125"/>
      <c r="G5" s="125"/>
      <c r="H5" s="125"/>
      <c r="I5" s="125"/>
      <c r="J5" s="125"/>
      <c r="K5" s="125"/>
    </row>
    <row r="6" spans="2:22" s="43" customFormat="1" ht="20.100000000000001" customHeight="1"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2:22" s="43" customFormat="1" ht="20.100000000000001" customHeight="1"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2:22" ht="20.100000000000001" customHeight="1">
      <c r="B8" s="17"/>
      <c r="C8" s="134" t="s">
        <v>94</v>
      </c>
      <c r="D8" s="135"/>
      <c r="E8" s="135"/>
      <c r="F8" s="135"/>
      <c r="G8" s="135"/>
      <c r="H8" s="135"/>
      <c r="I8" s="135"/>
      <c r="J8" s="135"/>
      <c r="K8" s="135"/>
    </row>
    <row r="9" spans="2:22" ht="12.75" customHeight="1">
      <c r="B9" s="130" t="s">
        <v>0</v>
      </c>
      <c r="C9" s="131" t="s">
        <v>1</v>
      </c>
      <c r="D9" s="132" t="s">
        <v>2</v>
      </c>
      <c r="E9" s="133" t="s">
        <v>3</v>
      </c>
      <c r="F9" s="127" t="s">
        <v>4</v>
      </c>
      <c r="G9" s="128" t="s">
        <v>6</v>
      </c>
      <c r="H9" s="128"/>
      <c r="I9" s="128" t="s">
        <v>5</v>
      </c>
      <c r="J9" s="128"/>
      <c r="K9" s="129" t="s">
        <v>7</v>
      </c>
    </row>
    <row r="10" spans="2:22">
      <c r="B10" s="130"/>
      <c r="C10" s="131"/>
      <c r="D10" s="132"/>
      <c r="E10" s="133"/>
      <c r="F10" s="127"/>
      <c r="G10" s="18" t="s">
        <v>8</v>
      </c>
      <c r="H10" s="18" t="s">
        <v>9</v>
      </c>
      <c r="I10" s="18" t="s">
        <v>8</v>
      </c>
      <c r="J10" s="18" t="s">
        <v>9</v>
      </c>
      <c r="K10" s="129"/>
    </row>
    <row r="11" spans="2:22">
      <c r="B11" s="19" t="s">
        <v>10</v>
      </c>
      <c r="C11" s="20" t="s">
        <v>11</v>
      </c>
      <c r="D11" s="19" t="s">
        <v>12</v>
      </c>
      <c r="E11" s="21" t="s">
        <v>13</v>
      </c>
      <c r="F11" s="20" t="s">
        <v>14</v>
      </c>
      <c r="G11" s="22" t="s">
        <v>17</v>
      </c>
      <c r="H11" s="23" t="s">
        <v>18</v>
      </c>
      <c r="I11" s="22" t="s">
        <v>15</v>
      </c>
      <c r="J11" s="22" t="s">
        <v>16</v>
      </c>
      <c r="K11" s="23" t="s">
        <v>19</v>
      </c>
    </row>
    <row r="12" spans="2:22" s="57" customFormat="1" ht="15.75">
      <c r="B12" s="63">
        <v>1</v>
      </c>
      <c r="C12" s="64" t="s">
        <v>95</v>
      </c>
      <c r="D12" s="63"/>
      <c r="E12" s="63"/>
      <c r="F12" s="64"/>
      <c r="G12" s="65"/>
      <c r="H12" s="66"/>
      <c r="I12" s="65"/>
      <c r="J12" s="65"/>
      <c r="K12" s="66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2:22" s="57" customFormat="1" ht="12.75" customHeight="1">
      <c r="B13" s="58"/>
      <c r="C13" s="59"/>
      <c r="D13" s="58"/>
      <c r="E13" s="58"/>
      <c r="F13" s="59"/>
      <c r="G13" s="60"/>
      <c r="H13" s="61"/>
      <c r="I13" s="60"/>
      <c r="J13" s="60"/>
      <c r="K13" s="61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2:22" s="2" customFormat="1">
      <c r="B14" s="45" t="s">
        <v>29</v>
      </c>
      <c r="C14" s="29" t="s">
        <v>96</v>
      </c>
      <c r="D14" s="24"/>
      <c r="E14" s="24"/>
      <c r="F14" s="30"/>
      <c r="G14" s="31"/>
      <c r="H14" s="32"/>
      <c r="I14" s="31"/>
      <c r="J14" s="31"/>
      <c r="K14" s="3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customFormat="1" ht="12.75" customHeight="1" outlineLevel="1">
      <c r="B15" s="52" t="s">
        <v>39</v>
      </c>
      <c r="C15" s="53" t="s">
        <v>97</v>
      </c>
      <c r="D15" s="54" t="s">
        <v>25</v>
      </c>
      <c r="E15" s="55">
        <v>394</v>
      </c>
      <c r="F15" s="56" t="s">
        <v>100</v>
      </c>
      <c r="G15" s="55">
        <v>1360</v>
      </c>
      <c r="H15" s="55">
        <f t="shared" ref="H15:H19" si="0">G15*E15</f>
        <v>535840</v>
      </c>
      <c r="I15" s="55">
        <v>2400</v>
      </c>
      <c r="J15" s="55">
        <f t="shared" ref="J15:J19" si="1">I15*E15</f>
        <v>945600</v>
      </c>
      <c r="K15" s="55">
        <f t="shared" ref="K15:K19" si="2">H15+J15</f>
        <v>1481440</v>
      </c>
    </row>
    <row r="16" spans="2:22" customFormat="1" ht="12.75" customHeight="1" outlineLevel="1">
      <c r="B16" s="52" t="s">
        <v>40</v>
      </c>
      <c r="C16" s="53" t="s">
        <v>121</v>
      </c>
      <c r="D16" s="54" t="s">
        <v>25</v>
      </c>
      <c r="E16" s="55">
        <v>14</v>
      </c>
      <c r="F16" s="56" t="s">
        <v>122</v>
      </c>
      <c r="G16" s="55">
        <v>1360</v>
      </c>
      <c r="H16" s="55">
        <f t="shared" ref="H16" si="3">G16*E16</f>
        <v>19040</v>
      </c>
      <c r="I16" s="55">
        <v>3250</v>
      </c>
      <c r="J16" s="55">
        <f t="shared" ref="J16" si="4">I16*E16</f>
        <v>45500</v>
      </c>
      <c r="K16" s="103">
        <f t="shared" ref="K16" si="5">H16+J16</f>
        <v>64540</v>
      </c>
    </row>
    <row r="17" spans="2:23" customFormat="1" ht="12.75" customHeight="1" outlineLevel="1">
      <c r="B17" s="52" t="s">
        <v>41</v>
      </c>
      <c r="C17" s="93" t="s">
        <v>98</v>
      </c>
      <c r="D17" s="94" t="s">
        <v>25</v>
      </c>
      <c r="E17" s="95">
        <v>33</v>
      </c>
      <c r="F17" s="96" t="s">
        <v>99</v>
      </c>
      <c r="G17" s="95">
        <v>7300</v>
      </c>
      <c r="H17" s="95">
        <f t="shared" si="0"/>
        <v>240900</v>
      </c>
      <c r="I17" s="95">
        <v>18800</v>
      </c>
      <c r="J17" s="95">
        <f t="shared" si="1"/>
        <v>620400</v>
      </c>
      <c r="K17" s="103">
        <f t="shared" si="2"/>
        <v>861300</v>
      </c>
    </row>
    <row r="18" spans="2:23" customFormat="1" ht="12.75" customHeight="1" outlineLevel="1">
      <c r="B18" s="52" t="s">
        <v>107</v>
      </c>
      <c r="C18" s="93" t="s">
        <v>102</v>
      </c>
      <c r="D18" s="94" t="s">
        <v>25</v>
      </c>
      <c r="E18" s="95">
        <v>33</v>
      </c>
      <c r="F18" s="96" t="s">
        <v>103</v>
      </c>
      <c r="G18" s="95">
        <v>0</v>
      </c>
      <c r="H18" s="95">
        <f>G18*E18</f>
        <v>0</v>
      </c>
      <c r="I18" s="95">
        <v>8350</v>
      </c>
      <c r="J18" s="95">
        <f>I18*E18</f>
        <v>275550</v>
      </c>
      <c r="K18" s="103">
        <f>H18+J18</f>
        <v>275550</v>
      </c>
    </row>
    <row r="19" spans="2:23" customFormat="1" ht="12.75" customHeight="1" outlineLevel="1">
      <c r="B19" s="52" t="s">
        <v>108</v>
      </c>
      <c r="C19" s="53" t="s">
        <v>146</v>
      </c>
      <c r="D19" s="54" t="s">
        <v>25</v>
      </c>
      <c r="E19" s="55">
        <v>55</v>
      </c>
      <c r="F19" s="56" t="s">
        <v>147</v>
      </c>
      <c r="G19" s="55">
        <v>875</v>
      </c>
      <c r="H19" s="55">
        <f t="shared" si="0"/>
        <v>48125</v>
      </c>
      <c r="I19" s="55">
        <v>2080</v>
      </c>
      <c r="J19" s="55">
        <f t="shared" si="1"/>
        <v>114400</v>
      </c>
      <c r="K19" s="103">
        <f t="shared" si="2"/>
        <v>162525</v>
      </c>
    </row>
    <row r="20" spans="2:23" customFormat="1" ht="12.75" customHeight="1" outlineLevel="1">
      <c r="B20" s="52" t="s">
        <v>109</v>
      </c>
      <c r="C20" s="53" t="s">
        <v>101</v>
      </c>
      <c r="D20" s="54" t="s">
        <v>25</v>
      </c>
      <c r="E20" s="55">
        <v>110</v>
      </c>
      <c r="F20" s="56"/>
      <c r="G20" s="55">
        <v>0</v>
      </c>
      <c r="H20" s="55">
        <f t="shared" ref="H20:H22" si="6">G20*E20</f>
        <v>0</v>
      </c>
      <c r="I20" s="55">
        <v>546.79999999999995</v>
      </c>
      <c r="J20" s="55">
        <f t="shared" ref="J20:J22" si="7">I20*E20</f>
        <v>60147.999999999993</v>
      </c>
      <c r="K20" s="103">
        <f t="shared" ref="K20:K22" si="8">H20+J20</f>
        <v>60147.999999999993</v>
      </c>
    </row>
    <row r="21" spans="2:23" customFormat="1" ht="12.75" customHeight="1" outlineLevel="1">
      <c r="B21" s="52" t="s">
        <v>110</v>
      </c>
      <c r="C21" s="53" t="s">
        <v>104</v>
      </c>
      <c r="D21" s="54" t="s">
        <v>25</v>
      </c>
      <c r="E21" s="55">
        <v>11</v>
      </c>
      <c r="F21" s="56" t="s">
        <v>168</v>
      </c>
      <c r="G21" s="55">
        <v>1480</v>
      </c>
      <c r="H21" s="55">
        <f t="shared" si="6"/>
        <v>16280</v>
      </c>
      <c r="I21" s="55">
        <v>7400</v>
      </c>
      <c r="J21" s="55">
        <f t="shared" si="7"/>
        <v>81400</v>
      </c>
      <c r="K21" s="103">
        <f t="shared" si="8"/>
        <v>97680</v>
      </c>
    </row>
    <row r="22" spans="2:23" customFormat="1" ht="12.75" customHeight="1" outlineLevel="1">
      <c r="B22" s="123" t="s">
        <v>123</v>
      </c>
      <c r="C22" s="53" t="s">
        <v>124</v>
      </c>
      <c r="D22" s="54" t="s">
        <v>25</v>
      </c>
      <c r="E22" s="55">
        <v>12</v>
      </c>
      <c r="F22" s="56"/>
      <c r="G22" s="55">
        <v>1100</v>
      </c>
      <c r="H22" s="55">
        <f t="shared" si="6"/>
        <v>13200</v>
      </c>
      <c r="I22" s="55">
        <v>23780</v>
      </c>
      <c r="J22" s="55">
        <f t="shared" si="7"/>
        <v>285360</v>
      </c>
      <c r="K22" s="103">
        <f t="shared" si="8"/>
        <v>298560</v>
      </c>
    </row>
    <row r="23" spans="2:23" customFormat="1" ht="12.75" customHeight="1" outlineLevel="1">
      <c r="B23" s="124"/>
      <c r="C23" s="53" t="s">
        <v>105</v>
      </c>
      <c r="D23" s="54" t="s">
        <v>25</v>
      </c>
      <c r="E23" s="55">
        <v>1</v>
      </c>
      <c r="F23" s="56" t="s">
        <v>106</v>
      </c>
      <c r="G23" s="55"/>
      <c r="H23" s="55"/>
      <c r="I23" s="55"/>
      <c r="J23" s="55"/>
      <c r="K23" s="103"/>
    </row>
    <row r="24" spans="2:23" customFormat="1" ht="12.75" customHeight="1" outlineLevel="1">
      <c r="B24" s="124"/>
      <c r="C24" s="53" t="s">
        <v>169</v>
      </c>
      <c r="D24" s="54" t="s">
        <v>25</v>
      </c>
      <c r="E24" s="55">
        <v>1</v>
      </c>
      <c r="F24" s="56" t="s">
        <v>170</v>
      </c>
      <c r="G24" s="55"/>
      <c r="H24" s="55"/>
      <c r="I24" s="55"/>
      <c r="J24" s="55"/>
      <c r="K24" s="103"/>
    </row>
    <row r="25" spans="2:23" customFormat="1" ht="12.75" customHeight="1" outlineLevel="1">
      <c r="B25" s="124"/>
      <c r="C25" s="53" t="s">
        <v>171</v>
      </c>
      <c r="D25" s="54" t="s">
        <v>25</v>
      </c>
      <c r="E25" s="55">
        <v>1</v>
      </c>
      <c r="F25" s="56" t="s">
        <v>172</v>
      </c>
      <c r="G25" s="55"/>
      <c r="H25" s="55"/>
      <c r="I25" s="55"/>
      <c r="J25" s="55"/>
      <c r="K25" s="103"/>
    </row>
    <row r="26" spans="2:23" outlineLevel="1">
      <c r="B26" s="38"/>
      <c r="C26" s="46" t="s">
        <v>33</v>
      </c>
      <c r="D26" s="24"/>
      <c r="E26" s="24"/>
      <c r="F26" s="41"/>
      <c r="G26" s="31"/>
      <c r="H26" s="27">
        <f>SUM(H15:H25)</f>
        <v>873385</v>
      </c>
      <c r="I26" s="27"/>
      <c r="J26" s="27">
        <f>SUM(J15:J25)</f>
        <v>2428358</v>
      </c>
      <c r="K26" s="104">
        <f>SUM(K15:K25)</f>
        <v>3301743</v>
      </c>
    </row>
    <row r="27" spans="2:23" outlineLevel="1">
      <c r="B27" s="38"/>
      <c r="C27" s="46"/>
      <c r="D27" s="24"/>
      <c r="E27" s="24"/>
      <c r="F27" s="51"/>
      <c r="G27" s="31"/>
      <c r="H27" s="27"/>
      <c r="I27" s="31"/>
      <c r="J27" s="27"/>
      <c r="K27" s="104"/>
    </row>
    <row r="28" spans="2:23" s="2" customFormat="1">
      <c r="B28" s="45" t="s">
        <v>30</v>
      </c>
      <c r="C28" s="29" t="s">
        <v>26</v>
      </c>
      <c r="D28" s="26"/>
      <c r="E28" s="26"/>
      <c r="F28" s="25"/>
      <c r="G28" s="27"/>
      <c r="H28" s="28"/>
      <c r="I28" s="27"/>
      <c r="J28" s="27"/>
      <c r="K28" s="10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s="67" customFormat="1" outlineLevel="1">
      <c r="B29" s="68" t="s">
        <v>117</v>
      </c>
      <c r="C29" s="69" t="s">
        <v>111</v>
      </c>
      <c r="D29" s="70" t="s">
        <v>24</v>
      </c>
      <c r="E29" s="71">
        <v>16200</v>
      </c>
      <c r="F29" s="74" t="s">
        <v>112</v>
      </c>
      <c r="G29" s="71">
        <v>21.4</v>
      </c>
      <c r="H29" s="71">
        <f t="shared" ref="H29:H32" si="9">G29*E29</f>
        <v>346680</v>
      </c>
      <c r="I29" s="71">
        <v>18.2</v>
      </c>
      <c r="J29" s="71">
        <f t="shared" ref="J29:J32" si="10">I29*E29</f>
        <v>294840</v>
      </c>
      <c r="K29" s="89">
        <f t="shared" ref="K29:K32" si="11">H29+J29</f>
        <v>641520</v>
      </c>
    </row>
    <row r="30" spans="2:23" s="67" customFormat="1" outlineLevel="1">
      <c r="B30" s="68" t="s">
        <v>118</v>
      </c>
      <c r="C30" s="69" t="s">
        <v>113</v>
      </c>
      <c r="D30" s="70" t="s">
        <v>24</v>
      </c>
      <c r="E30" s="71">
        <v>4400</v>
      </c>
      <c r="F30" s="73"/>
      <c r="G30" s="71">
        <v>21.4</v>
      </c>
      <c r="H30" s="71">
        <f t="shared" si="9"/>
        <v>94160</v>
      </c>
      <c r="I30" s="71">
        <v>7.82</v>
      </c>
      <c r="J30" s="71">
        <f t="shared" si="10"/>
        <v>34408</v>
      </c>
      <c r="K30" s="89">
        <f t="shared" si="11"/>
        <v>128568</v>
      </c>
    </row>
    <row r="31" spans="2:23" s="67" customFormat="1" outlineLevel="1">
      <c r="B31" s="68" t="s">
        <v>119</v>
      </c>
      <c r="C31" s="69" t="s">
        <v>114</v>
      </c>
      <c r="D31" s="70" t="s">
        <v>24</v>
      </c>
      <c r="E31" s="71">
        <v>440</v>
      </c>
      <c r="F31" s="73"/>
      <c r="G31" s="71">
        <v>21.4</v>
      </c>
      <c r="H31" s="71">
        <f t="shared" si="9"/>
        <v>9416</v>
      </c>
      <c r="I31" s="71">
        <v>17.100000000000001</v>
      </c>
      <c r="J31" s="71">
        <f t="shared" si="10"/>
        <v>7524.0000000000009</v>
      </c>
      <c r="K31" s="89">
        <f t="shared" si="11"/>
        <v>16940</v>
      </c>
    </row>
    <row r="32" spans="2:23" s="67" customFormat="1" outlineLevel="1">
      <c r="B32" s="68" t="s">
        <v>120</v>
      </c>
      <c r="C32" s="90" t="s">
        <v>115</v>
      </c>
      <c r="D32" s="91" t="s">
        <v>24</v>
      </c>
      <c r="E32" s="92">
        <v>240</v>
      </c>
      <c r="F32" s="97" t="s">
        <v>116</v>
      </c>
      <c r="G32" s="92">
        <v>21.4</v>
      </c>
      <c r="H32" s="92">
        <f t="shared" si="9"/>
        <v>5136</v>
      </c>
      <c r="I32" s="92">
        <v>17.86</v>
      </c>
      <c r="J32" s="92">
        <f t="shared" si="10"/>
        <v>4286.3999999999996</v>
      </c>
      <c r="K32" s="89">
        <f t="shared" si="11"/>
        <v>9422.4</v>
      </c>
    </row>
    <row r="33" spans="2:23" outlineLevel="1">
      <c r="B33" s="38"/>
      <c r="C33" s="46" t="s">
        <v>33</v>
      </c>
      <c r="D33" s="24"/>
      <c r="E33" s="24"/>
      <c r="F33" s="41"/>
      <c r="G33" s="27"/>
      <c r="H33" s="27">
        <f>SUM(H29:H32)</f>
        <v>455392</v>
      </c>
      <c r="I33" s="27"/>
      <c r="J33" s="27">
        <f>SUM(J29:J32)</f>
        <v>341058.4</v>
      </c>
      <c r="K33" s="104">
        <f>SUM(K29:K32)</f>
        <v>796450.4</v>
      </c>
    </row>
    <row r="34" spans="2:23" outlineLevel="1">
      <c r="B34" s="38"/>
      <c r="C34" s="46"/>
      <c r="D34" s="24"/>
      <c r="E34" s="24"/>
      <c r="F34" s="51"/>
      <c r="G34" s="27"/>
      <c r="H34" s="27"/>
      <c r="I34" s="27"/>
      <c r="J34" s="27"/>
      <c r="K34" s="27"/>
    </row>
    <row r="35" spans="2:23" s="2" customFormat="1">
      <c r="B35" s="45" t="s">
        <v>31</v>
      </c>
      <c r="C35" s="29" t="s">
        <v>27</v>
      </c>
      <c r="D35" s="26"/>
      <c r="E35" s="26"/>
      <c r="F35" s="25"/>
      <c r="G35" s="27"/>
      <c r="H35" s="28"/>
      <c r="I35" s="27"/>
      <c r="J35" s="27"/>
      <c r="K35" s="2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3"/>
    </row>
    <row r="36" spans="2:23" customFormat="1" outlineLevel="1">
      <c r="B36" s="98" t="s">
        <v>133</v>
      </c>
      <c r="C36" s="99" t="s">
        <v>125</v>
      </c>
      <c r="D36" s="100" t="s">
        <v>24</v>
      </c>
      <c r="E36" s="92">
        <v>12200</v>
      </c>
      <c r="F36" s="101" t="s">
        <v>126</v>
      </c>
      <c r="G36" s="102">
        <v>41.5</v>
      </c>
      <c r="H36" s="102">
        <f t="shared" ref="H36:H40" si="12">G36*E36</f>
        <v>506300</v>
      </c>
      <c r="I36" s="102">
        <v>11.1</v>
      </c>
      <c r="J36" s="102">
        <f t="shared" ref="J36:J40" si="13">I36*E36</f>
        <v>135420</v>
      </c>
      <c r="K36" s="102">
        <f t="shared" ref="K36:K40" si="14">H36+J36</f>
        <v>641720</v>
      </c>
    </row>
    <row r="37" spans="2:23" customFormat="1" outlineLevel="1">
      <c r="B37" s="98" t="s">
        <v>134</v>
      </c>
      <c r="C37" s="99" t="s">
        <v>127</v>
      </c>
      <c r="D37" s="91" t="s">
        <v>24</v>
      </c>
      <c r="E37" s="92">
        <v>2000</v>
      </c>
      <c r="F37" s="101" t="s">
        <v>126</v>
      </c>
      <c r="G37" s="102">
        <v>41.5</v>
      </c>
      <c r="H37" s="102">
        <f t="shared" si="12"/>
        <v>83000</v>
      </c>
      <c r="I37" s="102">
        <v>5.8</v>
      </c>
      <c r="J37" s="102">
        <f t="shared" si="13"/>
        <v>11600</v>
      </c>
      <c r="K37" s="102">
        <f t="shared" si="14"/>
        <v>94600</v>
      </c>
    </row>
    <row r="38" spans="2:23" customFormat="1" outlineLevel="1">
      <c r="B38" s="98" t="s">
        <v>135</v>
      </c>
      <c r="C38" s="99" t="s">
        <v>128</v>
      </c>
      <c r="D38" s="100" t="s">
        <v>25</v>
      </c>
      <c r="E38" s="92">
        <v>17000</v>
      </c>
      <c r="F38" s="101" t="s">
        <v>129</v>
      </c>
      <c r="G38" s="102">
        <v>0</v>
      </c>
      <c r="H38" s="102">
        <f t="shared" si="12"/>
        <v>0</v>
      </c>
      <c r="I38" s="102">
        <v>0.3</v>
      </c>
      <c r="J38" s="102">
        <f t="shared" si="13"/>
        <v>5100</v>
      </c>
      <c r="K38" s="102">
        <f t="shared" si="14"/>
        <v>5100</v>
      </c>
    </row>
    <row r="39" spans="2:23" customFormat="1" outlineLevel="1">
      <c r="B39" s="98" t="s">
        <v>136</v>
      </c>
      <c r="C39" s="99" t="s">
        <v>130</v>
      </c>
      <c r="D39" s="100" t="s">
        <v>25</v>
      </c>
      <c r="E39" s="92">
        <v>17000</v>
      </c>
      <c r="F39" s="101" t="s">
        <v>131</v>
      </c>
      <c r="G39" s="102">
        <v>0</v>
      </c>
      <c r="H39" s="102">
        <f t="shared" si="12"/>
        <v>0</v>
      </c>
      <c r="I39" s="102">
        <v>0.2</v>
      </c>
      <c r="J39" s="102">
        <f t="shared" si="13"/>
        <v>3400</v>
      </c>
      <c r="K39" s="102">
        <f t="shared" si="14"/>
        <v>3400</v>
      </c>
    </row>
    <row r="40" spans="2:23" customFormat="1" outlineLevel="1">
      <c r="B40" s="98" t="s">
        <v>137</v>
      </c>
      <c r="C40" s="99" t="s">
        <v>132</v>
      </c>
      <c r="D40" s="100" t="s">
        <v>25</v>
      </c>
      <c r="E40" s="92">
        <v>16200</v>
      </c>
      <c r="F40" s="101" t="s">
        <v>126</v>
      </c>
      <c r="G40" s="102">
        <v>0</v>
      </c>
      <c r="H40" s="102">
        <f t="shared" si="12"/>
        <v>0</v>
      </c>
      <c r="I40" s="102">
        <v>1.9</v>
      </c>
      <c r="J40" s="102">
        <f t="shared" si="13"/>
        <v>30780</v>
      </c>
      <c r="K40" s="102">
        <f t="shared" si="14"/>
        <v>30780</v>
      </c>
    </row>
    <row r="41" spans="2:23" outlineLevel="1">
      <c r="B41" s="98" t="s">
        <v>138</v>
      </c>
      <c r="C41" s="69" t="s">
        <v>20</v>
      </c>
      <c r="D41" s="70" t="s">
        <v>23</v>
      </c>
      <c r="E41" s="71">
        <v>1</v>
      </c>
      <c r="F41" s="72"/>
      <c r="G41" s="71">
        <f>(H36+H37)*0.05</f>
        <v>29465</v>
      </c>
      <c r="H41" s="71">
        <f t="shared" ref="H41" si="15">G41*E41</f>
        <v>29465</v>
      </c>
      <c r="I41" s="71">
        <f>SUM(J36:J40)*0.2</f>
        <v>37260</v>
      </c>
      <c r="J41" s="71">
        <f t="shared" ref="J41" si="16">I41*E41</f>
        <v>37260</v>
      </c>
      <c r="K41" s="71">
        <f t="shared" ref="K41" si="17">H41+J41</f>
        <v>66725</v>
      </c>
    </row>
    <row r="42" spans="2:23" outlineLevel="1">
      <c r="B42" s="38"/>
      <c r="C42" s="46" t="s">
        <v>33</v>
      </c>
      <c r="D42" s="24"/>
      <c r="E42" s="24"/>
      <c r="F42" s="41"/>
      <c r="G42" s="27"/>
      <c r="H42" s="27">
        <f>SUM(H36:H41)</f>
        <v>618765</v>
      </c>
      <c r="I42" s="27"/>
      <c r="J42" s="27">
        <f t="shared" ref="J42:K42" si="18">SUM(J36:J41)</f>
        <v>223560</v>
      </c>
      <c r="K42" s="27">
        <f t="shared" si="18"/>
        <v>842325</v>
      </c>
    </row>
    <row r="43" spans="2:23" outlineLevel="1">
      <c r="B43" s="38"/>
      <c r="C43" s="46"/>
      <c r="D43" s="24"/>
      <c r="E43" s="24"/>
      <c r="F43" s="51"/>
      <c r="G43" s="27"/>
      <c r="H43" s="27"/>
      <c r="I43" s="27"/>
      <c r="J43" s="27"/>
      <c r="K43" s="27"/>
    </row>
    <row r="44" spans="2:23" s="2" customFormat="1" ht="15">
      <c r="B44" s="45" t="s">
        <v>32</v>
      </c>
      <c r="C44" s="29" t="s">
        <v>28</v>
      </c>
      <c r="D44" s="26"/>
      <c r="E44" s="26"/>
      <c r="F44" s="25"/>
      <c r="G44" s="27"/>
      <c r="H44" s="28"/>
      <c r="I44" s="27"/>
      <c r="J44" s="27"/>
      <c r="K44" s="28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7"/>
      <c r="W44" s="12"/>
    </row>
    <row r="45" spans="2:23" s="67" customFormat="1" outlineLevel="1">
      <c r="B45" s="68" t="s">
        <v>42</v>
      </c>
      <c r="C45" s="69" t="s">
        <v>21</v>
      </c>
      <c r="D45" s="70" t="s">
        <v>23</v>
      </c>
      <c r="E45" s="71">
        <v>1</v>
      </c>
      <c r="F45" s="72"/>
      <c r="G45" s="71">
        <f>(H26+H33+H42)*0.09</f>
        <v>175278.78</v>
      </c>
      <c r="H45" s="71">
        <f t="shared" ref="H45:H46" si="19">G45*E45</f>
        <v>175278.78</v>
      </c>
      <c r="I45" s="71">
        <v>0</v>
      </c>
      <c r="J45" s="71">
        <f t="shared" ref="J45:J46" si="20">I45*E45</f>
        <v>0</v>
      </c>
      <c r="K45" s="71">
        <f t="shared" ref="K45:K46" si="21">H45+J45</f>
        <v>175278.78</v>
      </c>
    </row>
    <row r="46" spans="2:23" s="67" customFormat="1" outlineLevel="1">
      <c r="B46" s="68" t="s">
        <v>43</v>
      </c>
      <c r="C46" s="69" t="s">
        <v>139</v>
      </c>
      <c r="D46" s="70" t="s">
        <v>23</v>
      </c>
      <c r="E46" s="71">
        <v>1</v>
      </c>
      <c r="F46" s="72"/>
      <c r="G46" s="71">
        <f>(H26+H33+H42)*0.12</f>
        <v>233705.03999999998</v>
      </c>
      <c r="H46" s="71">
        <f t="shared" si="19"/>
        <v>233705.03999999998</v>
      </c>
      <c r="I46" s="71">
        <v>0</v>
      </c>
      <c r="J46" s="71">
        <f t="shared" si="20"/>
        <v>0</v>
      </c>
      <c r="K46" s="71">
        <f t="shared" si="21"/>
        <v>233705.03999999998</v>
      </c>
    </row>
    <row r="47" spans="2:23" outlineLevel="1">
      <c r="B47" s="38"/>
      <c r="C47" s="46" t="s">
        <v>33</v>
      </c>
      <c r="D47" s="24"/>
      <c r="E47" s="24"/>
      <c r="F47" s="41"/>
      <c r="G47" s="27"/>
      <c r="H47" s="27">
        <f>SUM(H45:H46)</f>
        <v>408983.81999999995</v>
      </c>
      <c r="I47" s="27"/>
      <c r="J47" s="27">
        <f t="shared" ref="J47:K47" si="22">SUM(J45:J46)</f>
        <v>0</v>
      </c>
      <c r="K47" s="27">
        <f t="shared" si="22"/>
        <v>408983.81999999995</v>
      </c>
    </row>
    <row r="48" spans="2:23" ht="15" outlineLevel="1">
      <c r="B48" s="44"/>
      <c r="C48" s="33"/>
      <c r="D48" s="34"/>
      <c r="E48" s="35"/>
      <c r="F48" s="36"/>
      <c r="G48" s="35"/>
      <c r="H48" s="37"/>
      <c r="I48" s="35"/>
      <c r="J48" s="37"/>
      <c r="K48" s="37"/>
      <c r="L48" s="12"/>
    </row>
    <row r="49" spans="2:22" s="2" customFormat="1" ht="15.75">
      <c r="B49" s="75"/>
      <c r="C49" s="76" t="s">
        <v>140</v>
      </c>
      <c r="D49" s="75"/>
      <c r="E49" s="77"/>
      <c r="F49" s="78"/>
      <c r="G49" s="79"/>
      <c r="H49" s="79">
        <f>H26+H33+H42+H47</f>
        <v>2356525.8199999998</v>
      </c>
      <c r="I49" s="79"/>
      <c r="J49" s="79">
        <f t="shared" ref="J49:K49" si="23">J26+J33+J42+J47</f>
        <v>2992976.4</v>
      </c>
      <c r="K49" s="79">
        <f t="shared" si="23"/>
        <v>5349502.2200000007</v>
      </c>
      <c r="L49" s="8"/>
    </row>
    <row r="50" spans="2:22" s="2" customFormat="1" ht="15.75">
      <c r="B50" s="75"/>
      <c r="C50" s="76"/>
      <c r="D50" s="75"/>
      <c r="E50" s="77"/>
      <c r="F50" s="78"/>
      <c r="G50" s="79"/>
      <c r="H50" s="79"/>
      <c r="I50" s="80"/>
      <c r="J50" s="79"/>
      <c r="K50" s="79"/>
      <c r="L50" s="8"/>
    </row>
    <row r="51" spans="2:22" s="57" customFormat="1" ht="15.75">
      <c r="B51" s="63">
        <v>2</v>
      </c>
      <c r="C51" s="64" t="s">
        <v>141</v>
      </c>
      <c r="D51" s="63"/>
      <c r="E51" s="63"/>
      <c r="F51" s="64"/>
      <c r="G51" s="65"/>
      <c r="H51" s="66"/>
      <c r="I51" s="65"/>
      <c r="J51" s="65"/>
      <c r="K51" s="66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2" spans="2:22" s="57" customFormat="1" ht="12.75" customHeight="1">
      <c r="B52" s="58"/>
      <c r="C52" s="59"/>
      <c r="D52" s="58"/>
      <c r="E52" s="58"/>
      <c r="F52" s="59"/>
      <c r="G52" s="60"/>
      <c r="H52" s="61"/>
      <c r="I52" s="60"/>
      <c r="J52" s="60"/>
      <c r="K52" s="61"/>
      <c r="L52" s="62"/>
      <c r="M52" s="62"/>
      <c r="N52" s="62"/>
      <c r="O52" s="62"/>
      <c r="P52" s="62"/>
      <c r="Q52" s="62"/>
      <c r="R52" s="62"/>
      <c r="S52" s="62"/>
      <c r="T52" s="62"/>
      <c r="U52" s="62"/>
    </row>
    <row r="53" spans="2:22" s="2" customFormat="1">
      <c r="B53" s="45" t="s">
        <v>34</v>
      </c>
      <c r="C53" s="29" t="s">
        <v>96</v>
      </c>
      <c r="D53" s="24"/>
      <c r="E53" s="24"/>
      <c r="F53" s="51"/>
      <c r="G53" s="31"/>
      <c r="H53" s="32"/>
      <c r="I53" s="31"/>
      <c r="J53" s="31"/>
      <c r="K53" s="3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s="67" customFormat="1" ht="12.75" customHeight="1" outlineLevel="1">
      <c r="B54" s="68" t="s">
        <v>44</v>
      </c>
      <c r="C54" s="69" t="s">
        <v>142</v>
      </c>
      <c r="D54" s="70" t="s">
        <v>25</v>
      </c>
      <c r="E54" s="71">
        <v>54</v>
      </c>
      <c r="F54" s="72" t="s">
        <v>155</v>
      </c>
      <c r="G54" s="71">
        <v>1790</v>
      </c>
      <c r="H54" s="71">
        <f t="shared" ref="H54:H60" si="24">G54*E54</f>
        <v>96660</v>
      </c>
      <c r="I54" s="71">
        <v>14700</v>
      </c>
      <c r="J54" s="71">
        <f t="shared" ref="J54:J60" si="25">I54*E54</f>
        <v>793800</v>
      </c>
      <c r="K54" s="89">
        <f t="shared" ref="K54:K60" si="26">H54+J54</f>
        <v>890460</v>
      </c>
    </row>
    <row r="55" spans="2:22" customFormat="1" ht="12.75" customHeight="1" outlineLevel="1">
      <c r="B55" s="68" t="s">
        <v>45</v>
      </c>
      <c r="C55" s="53" t="s">
        <v>146</v>
      </c>
      <c r="D55" s="54" t="s">
        <v>25</v>
      </c>
      <c r="E55" s="55">
        <v>54</v>
      </c>
      <c r="F55" s="56" t="s">
        <v>147</v>
      </c>
      <c r="G55" s="55">
        <v>875</v>
      </c>
      <c r="H55" s="55">
        <f>G55*E55</f>
        <v>47250</v>
      </c>
      <c r="I55" s="55">
        <v>2080</v>
      </c>
      <c r="J55" s="55">
        <f>I55*E55</f>
        <v>112320</v>
      </c>
      <c r="K55" s="103">
        <f>H55+J55</f>
        <v>159570</v>
      </c>
    </row>
    <row r="56" spans="2:22" customFormat="1" ht="12.75" customHeight="1" outlineLevel="1">
      <c r="B56" s="68" t="s">
        <v>46</v>
      </c>
      <c r="C56" s="53" t="s">
        <v>101</v>
      </c>
      <c r="D56" s="54" t="s">
        <v>25</v>
      </c>
      <c r="E56" s="55">
        <v>4</v>
      </c>
      <c r="F56" s="56"/>
      <c r="G56" s="55">
        <v>0</v>
      </c>
      <c r="H56" s="55">
        <f t="shared" ref="H56" si="27">G56*E56</f>
        <v>0</v>
      </c>
      <c r="I56" s="55">
        <v>546.79999999999995</v>
      </c>
      <c r="J56" s="55">
        <f t="shared" ref="J56" si="28">I56*E56</f>
        <v>2187.1999999999998</v>
      </c>
      <c r="K56" s="103">
        <f t="shared" ref="K56" si="29">H56+J56</f>
        <v>2187.1999999999998</v>
      </c>
    </row>
    <row r="57" spans="2:22" s="67" customFormat="1" ht="12.75" customHeight="1" outlineLevel="1">
      <c r="B57" s="68" t="s">
        <v>47</v>
      </c>
      <c r="C57" s="69" t="s">
        <v>143</v>
      </c>
      <c r="D57" s="70" t="s">
        <v>25</v>
      </c>
      <c r="E57" s="71">
        <v>8</v>
      </c>
      <c r="F57" s="72" t="s">
        <v>144</v>
      </c>
      <c r="G57" s="71">
        <v>517</v>
      </c>
      <c r="H57" s="71">
        <f t="shared" si="24"/>
        <v>4136</v>
      </c>
      <c r="I57" s="71">
        <v>8820</v>
      </c>
      <c r="J57" s="71">
        <f t="shared" si="25"/>
        <v>70560</v>
      </c>
      <c r="K57" s="89">
        <f t="shared" si="26"/>
        <v>74696</v>
      </c>
    </row>
    <row r="58" spans="2:22" s="67" customFormat="1" ht="12.75" customHeight="1" outlineLevel="1">
      <c r="B58" s="68" t="s">
        <v>48</v>
      </c>
      <c r="C58" s="69" t="s">
        <v>145</v>
      </c>
      <c r="D58" s="70" t="s">
        <v>25</v>
      </c>
      <c r="E58" s="71">
        <v>8</v>
      </c>
      <c r="F58" s="72"/>
      <c r="G58" s="71">
        <v>142.5</v>
      </c>
      <c r="H58" s="71">
        <f t="shared" si="24"/>
        <v>1140</v>
      </c>
      <c r="I58" s="71">
        <v>264</v>
      </c>
      <c r="J58" s="71">
        <f t="shared" si="25"/>
        <v>2112</v>
      </c>
      <c r="K58" s="89">
        <f t="shared" si="26"/>
        <v>3252</v>
      </c>
    </row>
    <row r="59" spans="2:22" s="67" customFormat="1" ht="27.75" customHeight="1" outlineLevel="1">
      <c r="B59" s="68" t="s">
        <v>49</v>
      </c>
      <c r="C59" s="69" t="s">
        <v>173</v>
      </c>
      <c r="D59" s="70" t="s">
        <v>23</v>
      </c>
      <c r="E59" s="71">
        <v>169</v>
      </c>
      <c r="F59" s="72"/>
      <c r="G59" s="71">
        <v>685</v>
      </c>
      <c r="H59" s="71">
        <f t="shared" si="24"/>
        <v>115765</v>
      </c>
      <c r="I59" s="71">
        <v>0</v>
      </c>
      <c r="J59" s="71">
        <f t="shared" si="25"/>
        <v>0</v>
      </c>
      <c r="K59" s="89">
        <f t="shared" si="26"/>
        <v>115765</v>
      </c>
    </row>
    <row r="60" spans="2:22" s="67" customFormat="1" ht="12.75" customHeight="1" outlineLevel="1">
      <c r="B60" s="68" t="s">
        <v>50</v>
      </c>
      <c r="C60" s="69" t="s">
        <v>156</v>
      </c>
      <c r="D60" s="70" t="s">
        <v>25</v>
      </c>
      <c r="E60" s="71">
        <v>1</v>
      </c>
      <c r="F60" s="72" t="s">
        <v>157</v>
      </c>
      <c r="G60" s="71">
        <v>12700</v>
      </c>
      <c r="H60" s="71">
        <f t="shared" si="24"/>
        <v>12700</v>
      </c>
      <c r="I60" s="71">
        <v>15600</v>
      </c>
      <c r="J60" s="71">
        <f t="shared" si="25"/>
        <v>15600</v>
      </c>
      <c r="K60" s="89">
        <f t="shared" si="26"/>
        <v>28300</v>
      </c>
    </row>
    <row r="61" spans="2:22" s="67" customFormat="1" ht="12.75" customHeight="1" outlineLevel="1">
      <c r="B61" s="68" t="s">
        <v>51</v>
      </c>
      <c r="C61" s="69" t="s">
        <v>153</v>
      </c>
      <c r="D61" s="70" t="s">
        <v>25</v>
      </c>
      <c r="E61" s="71">
        <v>1</v>
      </c>
      <c r="F61" s="72" t="s">
        <v>154</v>
      </c>
      <c r="G61" s="71">
        <v>0</v>
      </c>
      <c r="H61" s="71">
        <f t="shared" ref="H61" si="30">G61*E61</f>
        <v>0</v>
      </c>
      <c r="I61" s="71">
        <v>3200</v>
      </c>
      <c r="J61" s="71">
        <f t="shared" ref="J61" si="31">I61*E61</f>
        <v>3200</v>
      </c>
      <c r="K61" s="89">
        <f t="shared" ref="K61" si="32">H61+J61</f>
        <v>3200</v>
      </c>
    </row>
    <row r="62" spans="2:22" outlineLevel="1">
      <c r="B62" s="38"/>
      <c r="C62" s="46" t="s">
        <v>33</v>
      </c>
      <c r="D62" s="24"/>
      <c r="E62" s="24"/>
      <c r="F62" s="51"/>
      <c r="G62" s="31"/>
      <c r="H62" s="27">
        <f>SUM(H54:H61)</f>
        <v>277651</v>
      </c>
      <c r="I62" s="27"/>
      <c r="J62" s="27">
        <f t="shared" ref="J62:K62" si="33">SUM(J54:J61)</f>
        <v>999779.2</v>
      </c>
      <c r="K62" s="27">
        <f t="shared" si="33"/>
        <v>1277430.2</v>
      </c>
    </row>
    <row r="63" spans="2:22" outlineLevel="1">
      <c r="B63" s="38"/>
      <c r="C63" s="46"/>
      <c r="D63" s="24"/>
      <c r="E63" s="24"/>
      <c r="F63" s="51"/>
      <c r="G63" s="31"/>
      <c r="H63" s="27"/>
      <c r="I63" s="31"/>
      <c r="J63" s="27"/>
      <c r="K63" s="104"/>
    </row>
    <row r="64" spans="2:22" s="2" customFormat="1">
      <c r="B64" s="45" t="s">
        <v>35</v>
      </c>
      <c r="C64" s="29" t="s">
        <v>152</v>
      </c>
      <c r="D64" s="26"/>
      <c r="E64" s="26"/>
      <c r="F64" s="25"/>
      <c r="G64" s="27"/>
      <c r="H64" s="27"/>
      <c r="I64" s="27"/>
      <c r="J64" s="27"/>
      <c r="K64" s="10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3" s="67" customFormat="1" outlineLevel="1">
      <c r="B65" s="68" t="s">
        <v>52</v>
      </c>
      <c r="C65" s="69" t="s">
        <v>158</v>
      </c>
      <c r="D65" s="70" t="s">
        <v>25</v>
      </c>
      <c r="E65" s="71">
        <v>10</v>
      </c>
      <c r="F65" s="72"/>
      <c r="G65" s="71">
        <v>2700</v>
      </c>
      <c r="H65" s="71">
        <f t="shared" ref="H65" si="34">G65*E65</f>
        <v>27000</v>
      </c>
      <c r="I65" s="71">
        <v>12500</v>
      </c>
      <c r="J65" s="71">
        <f t="shared" ref="J65" si="35">I65*E65</f>
        <v>125000</v>
      </c>
      <c r="K65" s="89">
        <f t="shared" ref="K65" si="36">H65+J65</f>
        <v>152000</v>
      </c>
    </row>
    <row r="66" spans="2:23" s="67" customFormat="1" ht="12.75" customHeight="1" outlineLevel="1">
      <c r="B66" s="68" t="s">
        <v>53</v>
      </c>
      <c r="C66" s="69" t="s">
        <v>148</v>
      </c>
      <c r="D66" s="70" t="s">
        <v>25</v>
      </c>
      <c r="E66" s="71">
        <v>4</v>
      </c>
      <c r="F66" s="72" t="s">
        <v>149</v>
      </c>
      <c r="G66" s="71">
        <v>1480</v>
      </c>
      <c r="H66" s="71">
        <f>G66*E66</f>
        <v>5920</v>
      </c>
      <c r="I66" s="71">
        <v>1196</v>
      </c>
      <c r="J66" s="71">
        <f>I66*E66</f>
        <v>4784</v>
      </c>
      <c r="K66" s="89">
        <f>H66+J66</f>
        <v>10704</v>
      </c>
    </row>
    <row r="67" spans="2:23" s="67" customFormat="1" ht="12.75" customHeight="1" outlineLevel="1">
      <c r="B67" s="68" t="s">
        <v>54</v>
      </c>
      <c r="C67" s="69" t="s">
        <v>150</v>
      </c>
      <c r="D67" s="70" t="s">
        <v>25</v>
      </c>
      <c r="E67" s="71">
        <v>4</v>
      </c>
      <c r="F67" s="72" t="s">
        <v>151</v>
      </c>
      <c r="G67" s="71">
        <v>1480</v>
      </c>
      <c r="H67" s="71">
        <f>G67*E67</f>
        <v>5920</v>
      </c>
      <c r="I67" s="71">
        <v>1950</v>
      </c>
      <c r="J67" s="71">
        <f>I67*E67</f>
        <v>7800</v>
      </c>
      <c r="K67" s="89">
        <f>H67+J67</f>
        <v>13720</v>
      </c>
    </row>
    <row r="68" spans="2:23" outlineLevel="1">
      <c r="B68" s="38"/>
      <c r="C68" s="46" t="s">
        <v>33</v>
      </c>
      <c r="D68" s="24"/>
      <c r="E68" s="24"/>
      <c r="F68" s="51"/>
      <c r="G68" s="27"/>
      <c r="H68" s="27">
        <f>SUM(H65:H67)</f>
        <v>38840</v>
      </c>
      <c r="I68" s="27"/>
      <c r="J68" s="27">
        <f>SUM(J65:J67)</f>
        <v>137584</v>
      </c>
      <c r="K68" s="27">
        <f>SUM(K65:K67)</f>
        <v>176424</v>
      </c>
    </row>
    <row r="69" spans="2:23" outlineLevel="1">
      <c r="B69" s="38"/>
      <c r="C69" s="46"/>
      <c r="D69" s="24"/>
      <c r="E69" s="24"/>
      <c r="F69" s="51"/>
      <c r="G69" s="27"/>
      <c r="H69" s="27"/>
      <c r="I69" s="27"/>
      <c r="J69" s="27"/>
      <c r="K69" s="27"/>
    </row>
    <row r="70" spans="2:23" outlineLevel="1">
      <c r="B70" s="38"/>
      <c r="C70" s="46"/>
      <c r="D70" s="24"/>
      <c r="E70" s="24"/>
      <c r="F70" s="51"/>
      <c r="G70" s="27"/>
      <c r="H70" s="27"/>
      <c r="I70" s="27"/>
      <c r="J70" s="27"/>
      <c r="K70" s="27"/>
    </row>
    <row r="71" spans="2:23" s="2" customFormat="1">
      <c r="B71" s="45" t="s">
        <v>36</v>
      </c>
      <c r="C71" s="29" t="s">
        <v>26</v>
      </c>
      <c r="D71" s="26"/>
      <c r="E71" s="26"/>
      <c r="F71" s="25"/>
      <c r="G71" s="27"/>
      <c r="H71" s="28"/>
      <c r="I71" s="27"/>
      <c r="J71" s="27"/>
      <c r="K71" s="2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67" customFormat="1" outlineLevel="1">
      <c r="B72" s="68" t="s">
        <v>55</v>
      </c>
      <c r="C72" s="90" t="s">
        <v>160</v>
      </c>
      <c r="D72" s="91" t="s">
        <v>24</v>
      </c>
      <c r="E72" s="92">
        <v>500</v>
      </c>
      <c r="F72" s="97" t="s">
        <v>159</v>
      </c>
      <c r="G72" s="92">
        <v>21.4</v>
      </c>
      <c r="H72" s="92">
        <f t="shared" ref="H72:H73" si="37">G72*E72</f>
        <v>10700</v>
      </c>
      <c r="I72" s="92">
        <v>11.57</v>
      </c>
      <c r="J72" s="92">
        <f t="shared" ref="J72:J73" si="38">I72*E72</f>
        <v>5785</v>
      </c>
      <c r="K72" s="89">
        <f t="shared" ref="K72:K73" si="39">H72+J72</f>
        <v>16485</v>
      </c>
    </row>
    <row r="73" spans="2:23" s="67" customFormat="1" outlineLevel="1">
      <c r="B73" s="68" t="s">
        <v>186</v>
      </c>
      <c r="C73" s="90" t="s">
        <v>115</v>
      </c>
      <c r="D73" s="91" t="s">
        <v>24</v>
      </c>
      <c r="E73" s="92">
        <v>2700</v>
      </c>
      <c r="F73" s="97" t="s">
        <v>116</v>
      </c>
      <c r="G73" s="92">
        <v>21.4</v>
      </c>
      <c r="H73" s="92">
        <f t="shared" si="37"/>
        <v>57779.999999999993</v>
      </c>
      <c r="I73" s="92">
        <v>17.86</v>
      </c>
      <c r="J73" s="92">
        <f t="shared" si="38"/>
        <v>48222</v>
      </c>
      <c r="K73" s="89">
        <f t="shared" si="39"/>
        <v>106002</v>
      </c>
    </row>
    <row r="74" spans="2:23" outlineLevel="1">
      <c r="B74" s="38"/>
      <c r="C74" s="46" t="s">
        <v>33</v>
      </c>
      <c r="D74" s="24"/>
      <c r="E74" s="24"/>
      <c r="F74" s="51"/>
      <c r="G74" s="27"/>
      <c r="H74" s="27">
        <f>SUM(H72)</f>
        <v>10700</v>
      </c>
      <c r="I74" s="27"/>
      <c r="J74" s="27">
        <f t="shared" ref="J74:K74" si="40">SUM(J72)</f>
        <v>5785</v>
      </c>
      <c r="K74" s="27">
        <f t="shared" si="40"/>
        <v>16485</v>
      </c>
    </row>
    <row r="75" spans="2:23" outlineLevel="1">
      <c r="B75" s="38"/>
      <c r="C75" s="46"/>
      <c r="D75" s="24"/>
      <c r="E75" s="24"/>
      <c r="F75" s="51"/>
      <c r="G75" s="27"/>
      <c r="H75" s="27"/>
      <c r="I75" s="27"/>
      <c r="J75" s="27"/>
      <c r="K75" s="27"/>
    </row>
    <row r="76" spans="2:23" s="2" customFormat="1">
      <c r="B76" s="45" t="s">
        <v>37</v>
      </c>
      <c r="C76" s="29" t="s">
        <v>27</v>
      </c>
      <c r="D76" s="26"/>
      <c r="E76" s="26"/>
      <c r="F76" s="25"/>
      <c r="G76" s="27"/>
      <c r="H76" s="28"/>
      <c r="I76" s="27"/>
      <c r="J76" s="27"/>
      <c r="K76" s="2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"/>
    </row>
    <row r="77" spans="2:23" customFormat="1" outlineLevel="1">
      <c r="B77" s="98" t="s">
        <v>56</v>
      </c>
      <c r="C77" s="99" t="s">
        <v>125</v>
      </c>
      <c r="D77" s="100" t="s">
        <v>24</v>
      </c>
      <c r="E77" s="92">
        <v>1900</v>
      </c>
      <c r="F77" s="101" t="s">
        <v>126</v>
      </c>
      <c r="G77" s="102">
        <v>41.5</v>
      </c>
      <c r="H77" s="102">
        <f t="shared" ref="H77:H82" si="41">G77*E77</f>
        <v>78850</v>
      </c>
      <c r="I77" s="102">
        <v>11.1</v>
      </c>
      <c r="J77" s="102">
        <f t="shared" ref="J77:J82" si="42">I77*E77</f>
        <v>21090</v>
      </c>
      <c r="K77" s="102">
        <f t="shared" ref="K77:K82" si="43">H77+J77</f>
        <v>99940</v>
      </c>
    </row>
    <row r="78" spans="2:23" customFormat="1" outlineLevel="1">
      <c r="B78" s="98" t="s">
        <v>57</v>
      </c>
      <c r="C78" s="99" t="s">
        <v>127</v>
      </c>
      <c r="D78" s="91" t="s">
        <v>24</v>
      </c>
      <c r="E78" s="92">
        <v>300</v>
      </c>
      <c r="F78" s="101" t="s">
        <v>126</v>
      </c>
      <c r="G78" s="102">
        <v>41.5</v>
      </c>
      <c r="H78" s="102">
        <f t="shared" si="41"/>
        <v>12450</v>
      </c>
      <c r="I78" s="102">
        <v>5.8</v>
      </c>
      <c r="J78" s="102">
        <f t="shared" si="42"/>
        <v>1740</v>
      </c>
      <c r="K78" s="102">
        <f t="shared" si="43"/>
        <v>14190</v>
      </c>
    </row>
    <row r="79" spans="2:23" customFormat="1" outlineLevel="1">
      <c r="B79" s="98" t="s">
        <v>58</v>
      </c>
      <c r="C79" s="99" t="s">
        <v>128</v>
      </c>
      <c r="D79" s="100" t="s">
        <v>25</v>
      </c>
      <c r="E79" s="92">
        <v>2600</v>
      </c>
      <c r="F79" s="101" t="s">
        <v>129</v>
      </c>
      <c r="G79" s="102">
        <v>0</v>
      </c>
      <c r="H79" s="102">
        <f t="shared" si="41"/>
        <v>0</v>
      </c>
      <c r="I79" s="102">
        <v>0.3</v>
      </c>
      <c r="J79" s="102">
        <f t="shared" si="42"/>
        <v>780</v>
      </c>
      <c r="K79" s="102">
        <f t="shared" si="43"/>
        <v>780</v>
      </c>
    </row>
    <row r="80" spans="2:23" customFormat="1" outlineLevel="1">
      <c r="B80" s="98" t="s">
        <v>59</v>
      </c>
      <c r="C80" s="99" t="s">
        <v>130</v>
      </c>
      <c r="D80" s="100" t="s">
        <v>25</v>
      </c>
      <c r="E80" s="92">
        <v>2600</v>
      </c>
      <c r="F80" s="101" t="s">
        <v>131</v>
      </c>
      <c r="G80" s="102">
        <v>0</v>
      </c>
      <c r="H80" s="102">
        <f t="shared" si="41"/>
        <v>0</v>
      </c>
      <c r="I80" s="102">
        <v>0.2</v>
      </c>
      <c r="J80" s="102">
        <f t="shared" si="42"/>
        <v>520</v>
      </c>
      <c r="K80" s="102">
        <f t="shared" si="43"/>
        <v>520</v>
      </c>
    </row>
    <row r="81" spans="2:23" customFormat="1" outlineLevel="1">
      <c r="B81" s="98" t="s">
        <v>60</v>
      </c>
      <c r="C81" s="99" t="s">
        <v>132</v>
      </c>
      <c r="D81" s="100" t="s">
        <v>25</v>
      </c>
      <c r="E81" s="92">
        <v>2500</v>
      </c>
      <c r="F81" s="101" t="s">
        <v>126</v>
      </c>
      <c r="G81" s="102">
        <v>0</v>
      </c>
      <c r="H81" s="102">
        <f t="shared" si="41"/>
        <v>0</v>
      </c>
      <c r="I81" s="102">
        <v>1.9</v>
      </c>
      <c r="J81" s="102">
        <f t="shared" si="42"/>
        <v>4750</v>
      </c>
      <c r="K81" s="102">
        <f t="shared" si="43"/>
        <v>4750</v>
      </c>
    </row>
    <row r="82" spans="2:23" outlineLevel="1">
      <c r="B82" s="98" t="s">
        <v>61</v>
      </c>
      <c r="C82" s="69" t="s">
        <v>20</v>
      </c>
      <c r="D82" s="70" t="s">
        <v>23</v>
      </c>
      <c r="E82" s="71">
        <v>1</v>
      </c>
      <c r="F82" s="72"/>
      <c r="G82" s="71">
        <v>17500</v>
      </c>
      <c r="H82" s="71">
        <f t="shared" si="41"/>
        <v>17500</v>
      </c>
      <c r="I82" s="71">
        <v>21200</v>
      </c>
      <c r="J82" s="71">
        <f t="shared" si="42"/>
        <v>21200</v>
      </c>
      <c r="K82" s="71">
        <f t="shared" si="43"/>
        <v>38700</v>
      </c>
    </row>
    <row r="83" spans="2:23" outlineLevel="1">
      <c r="B83" s="38"/>
      <c r="C83" s="46" t="s">
        <v>33</v>
      </c>
      <c r="D83" s="24"/>
      <c r="E83" s="24"/>
      <c r="F83" s="51"/>
      <c r="G83" s="27"/>
      <c r="H83" s="27">
        <f>SUM(H77:H82)</f>
        <v>108800</v>
      </c>
      <c r="I83" s="27"/>
      <c r="J83" s="27">
        <f t="shared" ref="J83:K83" si="44">SUM(J77:J82)</f>
        <v>50080</v>
      </c>
      <c r="K83" s="27">
        <f t="shared" si="44"/>
        <v>158880</v>
      </c>
    </row>
    <row r="84" spans="2:23" outlineLevel="1">
      <c r="B84" s="38"/>
      <c r="C84" s="46"/>
      <c r="D84" s="24"/>
      <c r="E84" s="24"/>
      <c r="F84" s="51"/>
      <c r="G84" s="27"/>
      <c r="H84" s="27"/>
      <c r="I84" s="27"/>
      <c r="J84" s="27"/>
      <c r="K84" s="27"/>
    </row>
    <row r="85" spans="2:23" s="2" customFormat="1" ht="15">
      <c r="B85" s="45" t="s">
        <v>38</v>
      </c>
      <c r="C85" s="29" t="s">
        <v>28</v>
      </c>
      <c r="D85" s="26"/>
      <c r="E85" s="26"/>
      <c r="F85" s="25"/>
      <c r="G85" s="27"/>
      <c r="H85" s="28"/>
      <c r="I85" s="27"/>
      <c r="J85" s="27"/>
      <c r="K85" s="28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7"/>
      <c r="W85" s="12"/>
    </row>
    <row r="86" spans="2:23" s="67" customFormat="1" outlineLevel="1">
      <c r="B86" s="68" t="s">
        <v>62</v>
      </c>
      <c r="C86" s="69" t="s">
        <v>21</v>
      </c>
      <c r="D86" s="70" t="s">
        <v>23</v>
      </c>
      <c r="E86" s="71">
        <v>1</v>
      </c>
      <c r="F86" s="72"/>
      <c r="G86" s="71">
        <f>(H62+H68+H74+H83)*0.1</f>
        <v>43599.100000000006</v>
      </c>
      <c r="H86" s="71">
        <f t="shared" ref="H86:H87" si="45">G86*E86</f>
        <v>43599.100000000006</v>
      </c>
      <c r="I86" s="71">
        <v>0</v>
      </c>
      <c r="J86" s="71">
        <f t="shared" ref="J86:J87" si="46">I86*E86</f>
        <v>0</v>
      </c>
      <c r="K86" s="71">
        <f t="shared" ref="K86:K87" si="47">H86+J86</f>
        <v>43599.100000000006</v>
      </c>
    </row>
    <row r="87" spans="2:23" s="67" customFormat="1" outlineLevel="1">
      <c r="B87" s="68" t="s">
        <v>63</v>
      </c>
      <c r="C87" s="69" t="s">
        <v>22</v>
      </c>
      <c r="D87" s="70" t="s">
        <v>23</v>
      </c>
      <c r="E87" s="71">
        <v>1</v>
      </c>
      <c r="F87" s="72"/>
      <c r="G87" s="71">
        <f>(H62+H68+H74+H83)*0.15</f>
        <v>65398.649999999994</v>
      </c>
      <c r="H87" s="71">
        <f t="shared" si="45"/>
        <v>65398.649999999994</v>
      </c>
      <c r="I87" s="71">
        <v>0</v>
      </c>
      <c r="J87" s="71">
        <f t="shared" si="46"/>
        <v>0</v>
      </c>
      <c r="K87" s="71">
        <f t="shared" si="47"/>
        <v>65398.649999999994</v>
      </c>
    </row>
    <row r="88" spans="2:23" outlineLevel="1">
      <c r="B88" s="38"/>
      <c r="C88" s="46" t="s">
        <v>33</v>
      </c>
      <c r="D88" s="24"/>
      <c r="E88" s="24"/>
      <c r="F88" s="51"/>
      <c r="G88" s="27"/>
      <c r="H88" s="27">
        <f>SUM(H86:H87)</f>
        <v>108997.75</v>
      </c>
      <c r="I88" s="27"/>
      <c r="J88" s="27">
        <f t="shared" ref="J88:K88" si="48">SUM(J86:J87)</f>
        <v>0</v>
      </c>
      <c r="K88" s="27">
        <f t="shared" si="48"/>
        <v>108997.75</v>
      </c>
    </row>
    <row r="89" spans="2:23" ht="15" outlineLevel="1">
      <c r="B89" s="44"/>
      <c r="C89" s="33"/>
      <c r="D89" s="34"/>
      <c r="E89" s="35"/>
      <c r="F89" s="36"/>
      <c r="G89" s="35"/>
      <c r="H89" s="37"/>
      <c r="I89" s="35"/>
      <c r="J89" s="37"/>
      <c r="K89" s="37"/>
      <c r="L89" s="12"/>
    </row>
    <row r="90" spans="2:23" s="2" customFormat="1" ht="15.75">
      <c r="B90" s="75"/>
      <c r="C90" s="76" t="s">
        <v>161</v>
      </c>
      <c r="D90" s="75"/>
      <c r="E90" s="77"/>
      <c r="F90" s="78"/>
      <c r="G90" s="79"/>
      <c r="H90" s="79">
        <f>H62+H68+H74+H83+H88</f>
        <v>544988.75</v>
      </c>
      <c r="I90" s="79"/>
      <c r="J90" s="79">
        <f t="shared" ref="J90:K90" si="49">J62+J68+J74+J83+J88</f>
        <v>1193228.2</v>
      </c>
      <c r="K90" s="79">
        <f t="shared" si="49"/>
        <v>1738216.95</v>
      </c>
      <c r="L90" s="8"/>
    </row>
    <row r="91" spans="2:23" ht="15" outlineLevel="1">
      <c r="B91" s="44"/>
      <c r="C91" s="33"/>
      <c r="D91" s="34"/>
      <c r="E91" s="35"/>
      <c r="F91" s="36"/>
      <c r="G91" s="35"/>
      <c r="H91" s="37"/>
      <c r="I91" s="35"/>
      <c r="J91" s="37"/>
      <c r="K91" s="37"/>
      <c r="L91" s="12"/>
    </row>
    <row r="92" spans="2:23" s="57" customFormat="1" ht="15.75">
      <c r="B92" s="63">
        <v>3</v>
      </c>
      <c r="C92" s="64" t="s">
        <v>162</v>
      </c>
      <c r="D92" s="63"/>
      <c r="E92" s="63"/>
      <c r="F92" s="64"/>
      <c r="G92" s="65"/>
      <c r="H92" s="66"/>
      <c r="I92" s="65"/>
      <c r="J92" s="65"/>
      <c r="K92" s="66"/>
      <c r="L92" s="62"/>
      <c r="M92" s="62"/>
      <c r="N92" s="62"/>
      <c r="O92" s="62"/>
      <c r="P92" s="62"/>
      <c r="Q92" s="62"/>
      <c r="R92" s="62"/>
      <c r="S92" s="62"/>
      <c r="T92" s="62"/>
      <c r="U92" s="62"/>
    </row>
    <row r="93" spans="2:23" s="57" customFormat="1" ht="12.75" customHeight="1">
      <c r="B93" s="58"/>
      <c r="C93" s="59"/>
      <c r="D93" s="58"/>
      <c r="E93" s="58"/>
      <c r="F93" s="59"/>
      <c r="G93" s="60"/>
      <c r="H93" s="61"/>
      <c r="I93" s="60"/>
      <c r="J93" s="60"/>
      <c r="K93" s="61"/>
      <c r="L93" s="62"/>
      <c r="M93" s="62"/>
      <c r="N93" s="62"/>
      <c r="O93" s="62"/>
      <c r="P93" s="62"/>
      <c r="Q93" s="62"/>
      <c r="R93" s="62"/>
      <c r="S93" s="62"/>
      <c r="T93" s="62"/>
      <c r="U93" s="62"/>
    </row>
    <row r="94" spans="2:23" s="2" customFormat="1">
      <c r="B94" s="45" t="s">
        <v>164</v>
      </c>
      <c r="C94" s="29" t="s">
        <v>96</v>
      </c>
      <c r="D94" s="24"/>
      <c r="E94" s="24"/>
      <c r="F94" s="51"/>
      <c r="G94" s="31"/>
      <c r="H94" s="32"/>
      <c r="I94" s="31"/>
      <c r="J94" s="31"/>
      <c r="K94" s="3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3" s="112" customFormat="1" ht="12.75" customHeight="1" outlineLevel="1">
      <c r="B95" s="106" t="s">
        <v>179</v>
      </c>
      <c r="C95" s="107" t="s">
        <v>175</v>
      </c>
      <c r="D95" s="108" t="s">
        <v>25</v>
      </c>
      <c r="E95" s="109">
        <v>12</v>
      </c>
      <c r="F95" s="110" t="s">
        <v>182</v>
      </c>
      <c r="G95" s="109">
        <v>2400</v>
      </c>
      <c r="H95" s="109">
        <f>G95*E95</f>
        <v>28800</v>
      </c>
      <c r="I95" s="109">
        <v>10900</v>
      </c>
      <c r="J95" s="109">
        <f>I95*E95</f>
        <v>130800</v>
      </c>
      <c r="K95" s="111">
        <f>H95+J95</f>
        <v>159600</v>
      </c>
    </row>
    <row r="96" spans="2:23" customFormat="1" ht="12.75" customHeight="1" outlineLevel="1">
      <c r="B96" s="106" t="s">
        <v>180</v>
      </c>
      <c r="C96" s="53" t="s">
        <v>174</v>
      </c>
      <c r="D96" s="54" t="s">
        <v>25</v>
      </c>
      <c r="E96" s="55">
        <v>24</v>
      </c>
      <c r="F96" s="56" t="s">
        <v>176</v>
      </c>
      <c r="G96" s="55">
        <v>0</v>
      </c>
      <c r="H96" s="55">
        <f>G96*E96</f>
        <v>0</v>
      </c>
      <c r="I96" s="55">
        <v>1520</v>
      </c>
      <c r="J96" s="55">
        <f>I96*E96</f>
        <v>36480</v>
      </c>
      <c r="K96" s="103">
        <f>H96+J96</f>
        <v>36480</v>
      </c>
    </row>
    <row r="97" spans="2:23" s="67" customFormat="1" ht="12.75" customHeight="1" outlineLevel="1">
      <c r="B97" s="106" t="s">
        <v>181</v>
      </c>
      <c r="C97" s="69" t="s">
        <v>177</v>
      </c>
      <c r="D97" s="70" t="s">
        <v>25</v>
      </c>
      <c r="E97" s="71">
        <v>12</v>
      </c>
      <c r="F97" s="72" t="s">
        <v>178</v>
      </c>
      <c r="G97" s="71">
        <v>875</v>
      </c>
      <c r="H97" s="71">
        <f t="shared" ref="H97" si="50">G97*E97</f>
        <v>10500</v>
      </c>
      <c r="I97" s="71">
        <v>475</v>
      </c>
      <c r="J97" s="71">
        <f t="shared" ref="J97" si="51">I97*E97</f>
        <v>5700</v>
      </c>
      <c r="K97" s="89">
        <f t="shared" ref="K97" si="52">H97+J97</f>
        <v>16200</v>
      </c>
    </row>
    <row r="98" spans="2:23" outlineLevel="1">
      <c r="B98" s="38"/>
      <c r="C98" s="46" t="s">
        <v>33</v>
      </c>
      <c r="D98" s="24"/>
      <c r="E98" s="24"/>
      <c r="F98" s="51"/>
      <c r="G98" s="31"/>
      <c r="H98" s="27">
        <f>SUM(H95:H97)</f>
        <v>39300</v>
      </c>
      <c r="I98" s="27"/>
      <c r="J98" s="27">
        <f>SUM(J95:J97)</f>
        <v>172980</v>
      </c>
      <c r="K98" s="104">
        <f>SUM(K95:K97)</f>
        <v>212280</v>
      </c>
    </row>
    <row r="99" spans="2:23" outlineLevel="1">
      <c r="B99" s="38"/>
      <c r="C99" s="46"/>
      <c r="D99" s="24"/>
      <c r="E99" s="24"/>
      <c r="F99" s="51"/>
      <c r="G99" s="31"/>
      <c r="H99" s="27"/>
      <c r="I99" s="31"/>
      <c r="J99" s="27"/>
      <c r="K99" s="104"/>
    </row>
    <row r="100" spans="2:23" s="2" customFormat="1">
      <c r="B100" s="45" t="s">
        <v>165</v>
      </c>
      <c r="C100" s="29" t="s">
        <v>26</v>
      </c>
      <c r="D100" s="26"/>
      <c r="E100" s="26"/>
      <c r="F100" s="25"/>
      <c r="G100" s="27"/>
      <c r="H100" s="28"/>
      <c r="I100" s="27"/>
      <c r="J100" s="27"/>
      <c r="K100" s="2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s="67" customFormat="1" outlineLevel="1">
      <c r="B101" s="68" t="s">
        <v>185</v>
      </c>
      <c r="C101" s="90" t="s">
        <v>183</v>
      </c>
      <c r="D101" s="91" t="s">
        <v>24</v>
      </c>
      <c r="E101" s="92">
        <v>2400</v>
      </c>
      <c r="F101" s="97" t="s">
        <v>184</v>
      </c>
      <c r="G101" s="92">
        <v>21.4</v>
      </c>
      <c r="H101" s="92">
        <f t="shared" ref="H101" si="53">G101*E101</f>
        <v>51360</v>
      </c>
      <c r="I101" s="92">
        <v>33.549999999999997</v>
      </c>
      <c r="J101" s="92">
        <f t="shared" ref="J101" si="54">I101*E101</f>
        <v>80520</v>
      </c>
      <c r="K101" s="89">
        <f t="shared" ref="K101" si="55">H101+J101</f>
        <v>131880</v>
      </c>
    </row>
    <row r="102" spans="2:23" outlineLevel="1">
      <c r="B102" s="38"/>
      <c r="C102" s="46" t="s">
        <v>33</v>
      </c>
      <c r="D102" s="24"/>
      <c r="E102" s="24"/>
      <c r="F102" s="51"/>
      <c r="G102" s="27"/>
      <c r="H102" s="27">
        <f>SUM(H101)</f>
        <v>51360</v>
      </c>
      <c r="I102" s="27"/>
      <c r="J102" s="27">
        <f t="shared" ref="J102" si="56">SUM(J101)</f>
        <v>80520</v>
      </c>
      <c r="K102" s="27">
        <f t="shared" ref="K102" si="57">SUM(K101)</f>
        <v>131880</v>
      </c>
    </row>
    <row r="103" spans="2:23" outlineLevel="1">
      <c r="B103" s="38"/>
      <c r="C103" s="46"/>
      <c r="D103" s="24"/>
      <c r="E103" s="24"/>
      <c r="F103" s="51"/>
      <c r="G103" s="27"/>
      <c r="H103" s="27"/>
      <c r="I103" s="27"/>
      <c r="J103" s="27"/>
      <c r="K103" s="27"/>
    </row>
    <row r="104" spans="2:23" s="2" customFormat="1">
      <c r="B104" s="45" t="s">
        <v>166</v>
      </c>
      <c r="C104" s="29" t="s">
        <v>27</v>
      </c>
      <c r="D104" s="26"/>
      <c r="E104" s="26"/>
      <c r="F104" s="25"/>
      <c r="G104" s="27"/>
      <c r="H104" s="28"/>
      <c r="I104" s="27"/>
      <c r="J104" s="27"/>
      <c r="K104" s="2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3"/>
    </row>
    <row r="105" spans="2:23" customFormat="1" outlineLevel="1">
      <c r="B105" s="98" t="s">
        <v>185</v>
      </c>
      <c r="C105" s="99" t="s">
        <v>127</v>
      </c>
      <c r="D105" s="91" t="s">
        <v>24</v>
      </c>
      <c r="E105" s="92">
        <v>1700</v>
      </c>
      <c r="F105" s="101" t="s">
        <v>126</v>
      </c>
      <c r="G105" s="102">
        <v>41.5</v>
      </c>
      <c r="H105" s="102">
        <f t="shared" ref="H105:H109" si="58">G105*E105</f>
        <v>70550</v>
      </c>
      <c r="I105" s="102">
        <v>5.8</v>
      </c>
      <c r="J105" s="102">
        <f t="shared" ref="J105:J109" si="59">I105*E105</f>
        <v>9860</v>
      </c>
      <c r="K105" s="102">
        <f t="shared" ref="K105:K109" si="60">H105+J105</f>
        <v>80410</v>
      </c>
    </row>
    <row r="106" spans="2:23" customFormat="1" outlineLevel="1">
      <c r="B106" s="98" t="s">
        <v>58</v>
      </c>
      <c r="C106" s="99" t="s">
        <v>128</v>
      </c>
      <c r="D106" s="100" t="s">
        <v>25</v>
      </c>
      <c r="E106" s="92">
        <v>3600</v>
      </c>
      <c r="F106" s="101" t="s">
        <v>129</v>
      </c>
      <c r="G106" s="102">
        <v>0</v>
      </c>
      <c r="H106" s="102">
        <f t="shared" si="58"/>
        <v>0</v>
      </c>
      <c r="I106" s="102">
        <v>0.3</v>
      </c>
      <c r="J106" s="102">
        <f t="shared" si="59"/>
        <v>1080</v>
      </c>
      <c r="K106" s="102">
        <f t="shared" si="60"/>
        <v>1080</v>
      </c>
    </row>
    <row r="107" spans="2:23" customFormat="1" outlineLevel="1">
      <c r="B107" s="98" t="s">
        <v>59</v>
      </c>
      <c r="C107" s="99" t="s">
        <v>130</v>
      </c>
      <c r="D107" s="100" t="s">
        <v>25</v>
      </c>
      <c r="E107" s="92">
        <v>3600</v>
      </c>
      <c r="F107" s="101" t="s">
        <v>131</v>
      </c>
      <c r="G107" s="102">
        <v>0</v>
      </c>
      <c r="H107" s="102">
        <f t="shared" si="58"/>
        <v>0</v>
      </c>
      <c r="I107" s="102">
        <v>0.2</v>
      </c>
      <c r="J107" s="102">
        <f t="shared" si="59"/>
        <v>720</v>
      </c>
      <c r="K107" s="102">
        <f t="shared" si="60"/>
        <v>720</v>
      </c>
    </row>
    <row r="108" spans="2:23" customFormat="1" outlineLevel="1">
      <c r="B108" s="98" t="s">
        <v>60</v>
      </c>
      <c r="C108" s="99" t="s">
        <v>132</v>
      </c>
      <c r="D108" s="100" t="s">
        <v>25</v>
      </c>
      <c r="E108" s="92">
        <v>3400</v>
      </c>
      <c r="F108" s="101" t="s">
        <v>126</v>
      </c>
      <c r="G108" s="102">
        <v>0</v>
      </c>
      <c r="H108" s="102">
        <f t="shared" si="58"/>
        <v>0</v>
      </c>
      <c r="I108" s="102">
        <v>1.9</v>
      </c>
      <c r="J108" s="102">
        <f t="shared" si="59"/>
        <v>6460</v>
      </c>
      <c r="K108" s="102">
        <f t="shared" si="60"/>
        <v>6460</v>
      </c>
    </row>
    <row r="109" spans="2:23" outlineLevel="1">
      <c r="B109" s="98" t="s">
        <v>61</v>
      </c>
      <c r="C109" s="69" t="s">
        <v>20</v>
      </c>
      <c r="D109" s="70" t="s">
        <v>23</v>
      </c>
      <c r="E109" s="71">
        <v>1</v>
      </c>
      <c r="F109" s="72"/>
      <c r="G109" s="71">
        <v>4650</v>
      </c>
      <c r="H109" s="71">
        <f t="shared" si="58"/>
        <v>4650</v>
      </c>
      <c r="I109" s="71">
        <v>7280</v>
      </c>
      <c r="J109" s="71">
        <f t="shared" si="59"/>
        <v>7280</v>
      </c>
      <c r="K109" s="71">
        <f t="shared" si="60"/>
        <v>11930</v>
      </c>
    </row>
    <row r="110" spans="2:23" outlineLevel="1">
      <c r="B110" s="38"/>
      <c r="C110" s="46" t="s">
        <v>33</v>
      </c>
      <c r="D110" s="24"/>
      <c r="E110" s="24"/>
      <c r="F110" s="51"/>
      <c r="G110" s="27"/>
      <c r="H110" s="27">
        <f>SUM(H105:H109)</f>
        <v>75200</v>
      </c>
      <c r="I110" s="27"/>
      <c r="J110" s="27">
        <f>SUM(J105:J109)</f>
        <v>25400</v>
      </c>
      <c r="K110" s="27">
        <f>SUM(K105:K109)</f>
        <v>100600</v>
      </c>
    </row>
    <row r="111" spans="2:23" outlineLevel="1">
      <c r="B111" s="38"/>
      <c r="C111" s="46"/>
      <c r="D111" s="24"/>
      <c r="E111" s="24"/>
      <c r="F111" s="51"/>
      <c r="G111" s="27"/>
      <c r="H111" s="27"/>
      <c r="I111" s="27"/>
      <c r="J111" s="27"/>
      <c r="K111" s="27"/>
    </row>
    <row r="112" spans="2:23" s="2" customFormat="1" ht="15">
      <c r="B112" s="45" t="s">
        <v>167</v>
      </c>
      <c r="C112" s="29" t="s">
        <v>28</v>
      </c>
      <c r="D112" s="26"/>
      <c r="E112" s="26"/>
      <c r="F112" s="25"/>
      <c r="G112" s="27"/>
      <c r="H112" s="28"/>
      <c r="I112" s="27"/>
      <c r="J112" s="27"/>
      <c r="K112" s="28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7"/>
      <c r="W112" s="12"/>
    </row>
    <row r="113" spans="2:23" s="67" customFormat="1" outlineLevel="1">
      <c r="B113" s="68" t="s">
        <v>62</v>
      </c>
      <c r="C113" s="69" t="s">
        <v>21</v>
      </c>
      <c r="D113" s="70" t="s">
        <v>23</v>
      </c>
      <c r="E113" s="71">
        <v>1</v>
      </c>
      <c r="F113" s="72"/>
      <c r="G113" s="71">
        <f>(H98+H102+H110)*0.1</f>
        <v>16586</v>
      </c>
      <c r="H113" s="71">
        <f t="shared" ref="H113:H114" si="61">G113*E113</f>
        <v>16586</v>
      </c>
      <c r="I113" s="71">
        <v>0</v>
      </c>
      <c r="J113" s="71">
        <f t="shared" ref="J113:J114" si="62">I113*E113</f>
        <v>0</v>
      </c>
      <c r="K113" s="71">
        <f t="shared" ref="K113:K114" si="63">H113+J113</f>
        <v>16586</v>
      </c>
    </row>
    <row r="114" spans="2:23" s="67" customFormat="1" outlineLevel="1">
      <c r="B114" s="68" t="s">
        <v>63</v>
      </c>
      <c r="C114" s="69" t="s">
        <v>22</v>
      </c>
      <c r="D114" s="70" t="s">
        <v>23</v>
      </c>
      <c r="E114" s="71">
        <v>1</v>
      </c>
      <c r="F114" s="72"/>
      <c r="G114" s="71">
        <f>(H98+H102+H110)*0.15</f>
        <v>24879</v>
      </c>
      <c r="H114" s="71">
        <f t="shared" si="61"/>
        <v>24879</v>
      </c>
      <c r="I114" s="71">
        <v>0</v>
      </c>
      <c r="J114" s="71">
        <f t="shared" si="62"/>
        <v>0</v>
      </c>
      <c r="K114" s="71">
        <f t="shared" si="63"/>
        <v>24879</v>
      </c>
    </row>
    <row r="115" spans="2:23" outlineLevel="1">
      <c r="B115" s="38"/>
      <c r="C115" s="46" t="s">
        <v>33</v>
      </c>
      <c r="D115" s="24"/>
      <c r="E115" s="24"/>
      <c r="F115" s="51"/>
      <c r="G115" s="27"/>
      <c r="H115" s="27">
        <f>SUM(H113:H114)</f>
        <v>41465</v>
      </c>
      <c r="I115" s="27"/>
      <c r="J115" s="27">
        <f t="shared" ref="J115:K115" si="64">SUM(J113:J114)</f>
        <v>0</v>
      </c>
      <c r="K115" s="27">
        <f t="shared" si="64"/>
        <v>41465</v>
      </c>
    </row>
    <row r="116" spans="2:23" ht="15" outlineLevel="1">
      <c r="B116" s="44"/>
      <c r="C116" s="33"/>
      <c r="D116" s="34"/>
      <c r="E116" s="35"/>
      <c r="F116" s="36"/>
      <c r="G116" s="35"/>
      <c r="H116" s="37"/>
      <c r="I116" s="35"/>
      <c r="J116" s="37"/>
      <c r="K116" s="37"/>
      <c r="L116" s="12"/>
    </row>
    <row r="117" spans="2:23" s="2" customFormat="1" ht="15.75">
      <c r="B117" s="75"/>
      <c r="C117" s="76" t="s">
        <v>163</v>
      </c>
      <c r="D117" s="75"/>
      <c r="E117" s="77"/>
      <c r="F117" s="78"/>
      <c r="G117" s="79"/>
      <c r="H117" s="79">
        <f>H98+H102+H110+H115</f>
        <v>207325</v>
      </c>
      <c r="I117" s="79"/>
      <c r="J117" s="79">
        <f t="shared" ref="J117:K117" si="65">J98+J102+J110+J115</f>
        <v>278900</v>
      </c>
      <c r="K117" s="79">
        <f t="shared" si="65"/>
        <v>486225</v>
      </c>
      <c r="L117" s="8"/>
    </row>
    <row r="118" spans="2:23" ht="15" outlineLevel="1">
      <c r="B118" s="44"/>
      <c r="C118" s="33"/>
      <c r="D118" s="34"/>
      <c r="E118" s="35"/>
      <c r="F118" s="36"/>
      <c r="G118" s="35"/>
      <c r="H118" s="37"/>
      <c r="I118" s="35"/>
      <c r="J118" s="37"/>
      <c r="K118" s="37"/>
      <c r="L118" s="12"/>
    </row>
    <row r="119" spans="2:23" s="10" customFormat="1" ht="14.25" outlineLevel="1">
      <c r="B119" s="38"/>
      <c r="C119" s="39"/>
      <c r="D119" s="39"/>
      <c r="E119" s="39"/>
      <c r="F119" s="39"/>
      <c r="G119" s="39"/>
      <c r="H119" s="39"/>
      <c r="I119" s="42"/>
      <c r="J119" s="39"/>
      <c r="K119" s="39"/>
      <c r="L119" s="12"/>
    </row>
    <row r="120" spans="2:23" s="2" customFormat="1" ht="15.75">
      <c r="B120" s="49"/>
      <c r="C120" s="76" t="s">
        <v>64</v>
      </c>
      <c r="D120" s="49"/>
      <c r="E120" s="21"/>
      <c r="F120" s="50"/>
      <c r="G120" s="40"/>
      <c r="H120" s="40">
        <f>H49+H90+H117</f>
        <v>3108839.57</v>
      </c>
      <c r="I120" s="40"/>
      <c r="J120" s="40">
        <f>J49+J90+J117</f>
        <v>4465104.5999999996</v>
      </c>
      <c r="K120" s="40">
        <f>K49+K90+K117</f>
        <v>7573944.1700000009</v>
      </c>
      <c r="L120" s="8"/>
    </row>
    <row r="121" spans="2:23" s="12" customFormat="1" ht="26.25" customHeight="1">
      <c r="B121" s="15"/>
      <c r="C121" s="120"/>
      <c r="D121" s="120"/>
      <c r="E121" s="120"/>
      <c r="F121" s="120"/>
      <c r="G121" s="16"/>
      <c r="H121" s="122" t="s">
        <v>193</v>
      </c>
      <c r="I121" s="122"/>
      <c r="J121" s="122"/>
      <c r="K121" s="116"/>
      <c r="L121" s="7"/>
    </row>
    <row r="122" spans="2:23" s="12" customFormat="1" ht="26.25" customHeight="1">
      <c r="B122" s="15"/>
      <c r="C122" s="113"/>
      <c r="D122" s="113"/>
      <c r="E122" s="113"/>
      <c r="F122" s="113"/>
      <c r="G122" s="16"/>
      <c r="H122" s="16"/>
      <c r="I122" s="16"/>
      <c r="J122" s="16"/>
      <c r="K122" s="16"/>
      <c r="L122" s="7"/>
    </row>
    <row r="123" spans="2:23" s="12" customFormat="1" ht="15" customHeight="1">
      <c r="B123" s="48"/>
      <c r="C123" s="118" t="s">
        <v>188</v>
      </c>
      <c r="D123" s="118"/>
      <c r="E123" s="118"/>
      <c r="F123" s="118"/>
      <c r="G123" s="114"/>
      <c r="H123" s="114"/>
      <c r="I123" s="115"/>
      <c r="J123" s="115" t="s">
        <v>189</v>
      </c>
      <c r="K123" s="1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7"/>
    </row>
    <row r="124" spans="2:23" s="12" customFormat="1" ht="15" customHeight="1">
      <c r="B124" s="47"/>
      <c r="C124" s="119"/>
      <c r="D124" s="119"/>
      <c r="E124" s="119"/>
      <c r="F124" s="119"/>
      <c r="G124" s="11"/>
      <c r="H124" s="11"/>
      <c r="I124" s="11"/>
      <c r="J124" s="11"/>
      <c r="K124" s="11"/>
      <c r="L124" s="7"/>
    </row>
  </sheetData>
  <mergeCells count="18">
    <mergeCell ref="B22:B25"/>
    <mergeCell ref="B5:K7"/>
    <mergeCell ref="F9:F10"/>
    <mergeCell ref="I9:J9"/>
    <mergeCell ref="G9:H9"/>
    <mergeCell ref="K9:K10"/>
    <mergeCell ref="B9:B10"/>
    <mergeCell ref="C9:C10"/>
    <mergeCell ref="D9:D10"/>
    <mergeCell ref="E9:E10"/>
    <mergeCell ref="C8:K8"/>
    <mergeCell ref="I4:K4"/>
    <mergeCell ref="C123:F123"/>
    <mergeCell ref="C124:F124"/>
    <mergeCell ref="C121:F121"/>
    <mergeCell ref="I2:K2"/>
    <mergeCell ref="I3:K3"/>
    <mergeCell ref="H121:J121"/>
  </mergeCells>
  <printOptions horizontalCentered="1"/>
  <pageMargins left="0" right="0" top="0.15748031496062992" bottom="0" header="0.31496062992125984" footer="0.31496062992125984"/>
  <pageSetup paperSize="9" scale="4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12" sqref="F12"/>
    </sheetView>
  </sheetViews>
  <sheetFormatPr defaultColWidth="8.85546875" defaultRowHeight="12.75"/>
  <cols>
    <col min="1" max="1" width="1.7109375" customWidth="1"/>
    <col min="2" max="2" width="5.7109375" customWidth="1"/>
    <col min="3" max="3" width="40.7109375" customWidth="1"/>
    <col min="5" max="5" width="9.140625" bestFit="1" customWidth="1"/>
    <col min="6" max="9" width="15.7109375" customWidth="1"/>
    <col min="10" max="10" width="20.7109375" customWidth="1"/>
  </cols>
  <sheetData>
    <row r="1" spans="1:10" s="81" customFormat="1">
      <c r="A1" s="82"/>
      <c r="B1" s="83" t="s">
        <v>65</v>
      </c>
      <c r="C1" s="83" t="s">
        <v>66</v>
      </c>
      <c r="D1" s="83" t="s">
        <v>67</v>
      </c>
      <c r="E1" s="83" t="s">
        <v>68</v>
      </c>
      <c r="F1" s="83" t="s">
        <v>76</v>
      </c>
      <c r="G1" s="83" t="s">
        <v>87</v>
      </c>
      <c r="H1" s="83" t="s">
        <v>89</v>
      </c>
      <c r="I1" s="83" t="s">
        <v>88</v>
      </c>
      <c r="J1" s="83" t="s">
        <v>86</v>
      </c>
    </row>
    <row r="2" spans="1:10">
      <c r="B2" s="84">
        <v>1</v>
      </c>
      <c r="C2" s="85" t="s">
        <v>82</v>
      </c>
      <c r="D2" s="85" t="s">
        <v>69</v>
      </c>
      <c r="E2" s="86">
        <v>3.9</v>
      </c>
      <c r="F2" s="87">
        <v>44500</v>
      </c>
      <c r="G2" s="87">
        <f>F2*E2</f>
        <v>173550</v>
      </c>
      <c r="H2" s="87">
        <v>35000</v>
      </c>
      <c r="I2" s="87">
        <f>H2*E2</f>
        <v>136500</v>
      </c>
      <c r="J2" s="87">
        <f>G2+I2</f>
        <v>310050</v>
      </c>
    </row>
    <row r="3" spans="1:10">
      <c r="B3" s="84">
        <v>2</v>
      </c>
      <c r="C3" s="85" t="s">
        <v>70</v>
      </c>
      <c r="D3" s="85" t="s">
        <v>73</v>
      </c>
      <c r="E3" s="86">
        <v>5</v>
      </c>
      <c r="F3" s="87">
        <v>0</v>
      </c>
      <c r="G3" s="87">
        <f t="shared" ref="G3:G18" si="0">F3*E3</f>
        <v>0</v>
      </c>
      <c r="H3" s="87">
        <v>3950</v>
      </c>
      <c r="I3" s="87">
        <f t="shared" ref="I3:I18" si="1">H3*E3</f>
        <v>19750</v>
      </c>
      <c r="J3" s="87">
        <f t="shared" ref="J3:J18" si="2">G3+I3</f>
        <v>19750</v>
      </c>
    </row>
    <row r="4" spans="1:10">
      <c r="B4" s="84">
        <v>3</v>
      </c>
      <c r="C4" s="85" t="s">
        <v>74</v>
      </c>
      <c r="D4" s="85" t="s">
        <v>25</v>
      </c>
      <c r="E4" s="86">
        <v>16</v>
      </c>
      <c r="F4" s="87">
        <v>0</v>
      </c>
      <c r="G4" s="87">
        <f t="shared" si="0"/>
        <v>0</v>
      </c>
      <c r="H4" s="87">
        <v>910</v>
      </c>
      <c r="I4" s="87">
        <f t="shared" si="1"/>
        <v>14560</v>
      </c>
      <c r="J4" s="87">
        <f t="shared" si="2"/>
        <v>14560</v>
      </c>
    </row>
    <row r="5" spans="1:10">
      <c r="B5" s="84">
        <v>4</v>
      </c>
      <c r="C5" s="85" t="s">
        <v>71</v>
      </c>
      <c r="D5" s="85" t="s">
        <v>73</v>
      </c>
      <c r="E5" s="86">
        <v>23</v>
      </c>
      <c r="F5" s="87">
        <v>0</v>
      </c>
      <c r="G5" s="87">
        <f t="shared" si="0"/>
        <v>0</v>
      </c>
      <c r="H5" s="87">
        <v>780</v>
      </c>
      <c r="I5" s="87">
        <f t="shared" si="1"/>
        <v>17940</v>
      </c>
      <c r="J5" s="87">
        <f t="shared" si="2"/>
        <v>17940</v>
      </c>
    </row>
    <row r="6" spans="1:10">
      <c r="B6" s="84">
        <v>5</v>
      </c>
      <c r="C6" s="85" t="s">
        <v>72</v>
      </c>
      <c r="D6" s="85" t="s">
        <v>25</v>
      </c>
      <c r="E6" s="86">
        <v>420</v>
      </c>
      <c r="F6" s="87">
        <v>0</v>
      </c>
      <c r="G6" s="87">
        <f t="shared" si="0"/>
        <v>0</v>
      </c>
      <c r="H6" s="87">
        <v>140</v>
      </c>
      <c r="I6" s="87">
        <f t="shared" si="1"/>
        <v>58800</v>
      </c>
      <c r="J6" s="87">
        <f t="shared" si="2"/>
        <v>58800</v>
      </c>
    </row>
    <row r="7" spans="1:10">
      <c r="B7" s="84">
        <v>6</v>
      </c>
      <c r="C7" s="85" t="s">
        <v>83</v>
      </c>
      <c r="D7" s="85" t="s">
        <v>25</v>
      </c>
      <c r="E7" s="86">
        <v>27</v>
      </c>
      <c r="F7" s="87">
        <v>0</v>
      </c>
      <c r="G7" s="87">
        <f t="shared" si="0"/>
        <v>0</v>
      </c>
      <c r="H7" s="87">
        <v>200</v>
      </c>
      <c r="I7" s="87">
        <f t="shared" si="1"/>
        <v>5400</v>
      </c>
      <c r="J7" s="87">
        <f t="shared" si="2"/>
        <v>5400</v>
      </c>
    </row>
    <row r="8" spans="1:10">
      <c r="B8" s="84">
        <v>7</v>
      </c>
      <c r="C8" s="85" t="s">
        <v>75</v>
      </c>
      <c r="D8" s="85" t="s">
        <v>25</v>
      </c>
      <c r="E8" s="86">
        <v>720</v>
      </c>
      <c r="F8" s="87">
        <v>0</v>
      </c>
      <c r="G8" s="87">
        <f t="shared" si="0"/>
        <v>0</v>
      </c>
      <c r="H8" s="86">
        <v>2.2000000000000002</v>
      </c>
      <c r="I8" s="87">
        <f t="shared" si="1"/>
        <v>1584.0000000000002</v>
      </c>
      <c r="J8" s="87">
        <f t="shared" si="2"/>
        <v>1584.0000000000002</v>
      </c>
    </row>
    <row r="9" spans="1:10">
      <c r="B9" s="84">
        <v>8</v>
      </c>
      <c r="C9" s="85" t="s">
        <v>78</v>
      </c>
      <c r="D9" s="85" t="s">
        <v>25</v>
      </c>
      <c r="E9" s="86">
        <v>38400</v>
      </c>
      <c r="F9" s="87">
        <v>0</v>
      </c>
      <c r="G9" s="87">
        <f t="shared" si="0"/>
        <v>0</v>
      </c>
      <c r="H9" s="86">
        <v>2.5</v>
      </c>
      <c r="I9" s="87">
        <f t="shared" si="1"/>
        <v>96000</v>
      </c>
      <c r="J9" s="87">
        <f t="shared" si="2"/>
        <v>96000</v>
      </c>
    </row>
    <row r="10" spans="1:10">
      <c r="B10" s="84">
        <v>9</v>
      </c>
      <c r="C10" s="85" t="s">
        <v>77</v>
      </c>
      <c r="D10" s="85" t="s">
        <v>25</v>
      </c>
      <c r="E10" s="86">
        <v>260</v>
      </c>
      <c r="F10" s="87">
        <v>0</v>
      </c>
      <c r="G10" s="87">
        <f t="shared" si="0"/>
        <v>0</v>
      </c>
      <c r="H10" s="86">
        <v>2.7</v>
      </c>
      <c r="I10" s="87">
        <f t="shared" si="1"/>
        <v>702</v>
      </c>
      <c r="J10" s="87">
        <f t="shared" si="2"/>
        <v>702</v>
      </c>
    </row>
    <row r="11" spans="1:10">
      <c r="B11" s="84">
        <v>10</v>
      </c>
      <c r="C11" s="85" t="s">
        <v>79</v>
      </c>
      <c r="D11" s="85" t="s">
        <v>25</v>
      </c>
      <c r="E11" s="86">
        <v>41350</v>
      </c>
      <c r="F11" s="87">
        <v>0</v>
      </c>
      <c r="G11" s="87">
        <f t="shared" si="0"/>
        <v>0</v>
      </c>
      <c r="H11" s="86">
        <v>0.2</v>
      </c>
      <c r="I11" s="87">
        <f t="shared" si="1"/>
        <v>8270</v>
      </c>
      <c r="J11" s="87">
        <f t="shared" si="2"/>
        <v>8270</v>
      </c>
    </row>
    <row r="12" spans="1:10">
      <c r="B12" s="84">
        <v>11</v>
      </c>
      <c r="C12" s="85" t="s">
        <v>80</v>
      </c>
      <c r="D12" s="85" t="s">
        <v>25</v>
      </c>
      <c r="E12" s="86">
        <v>41350</v>
      </c>
      <c r="F12" s="87">
        <v>0</v>
      </c>
      <c r="G12" s="87">
        <f t="shared" si="0"/>
        <v>0</v>
      </c>
      <c r="H12" s="86">
        <v>0.3</v>
      </c>
      <c r="I12" s="87">
        <f t="shared" si="1"/>
        <v>12405</v>
      </c>
      <c r="J12" s="87">
        <f t="shared" si="2"/>
        <v>12405</v>
      </c>
    </row>
    <row r="13" spans="1:10">
      <c r="B13" s="84">
        <v>12</v>
      </c>
      <c r="C13" s="85" t="s">
        <v>84</v>
      </c>
      <c r="D13" s="85" t="s">
        <v>24</v>
      </c>
      <c r="E13" s="86">
        <v>624</v>
      </c>
      <c r="F13" s="87">
        <v>50</v>
      </c>
      <c r="G13" s="87">
        <f t="shared" si="0"/>
        <v>31200</v>
      </c>
      <c r="H13" s="87">
        <v>190</v>
      </c>
      <c r="I13" s="87">
        <f t="shared" si="1"/>
        <v>118560</v>
      </c>
      <c r="J13" s="87">
        <f t="shared" si="2"/>
        <v>149760</v>
      </c>
    </row>
    <row r="14" spans="1:10">
      <c r="B14" s="84">
        <v>13</v>
      </c>
      <c r="C14" s="85" t="s">
        <v>81</v>
      </c>
      <c r="D14" s="85" t="s">
        <v>24</v>
      </c>
      <c r="E14" s="86">
        <v>1248</v>
      </c>
      <c r="F14" s="87">
        <v>30</v>
      </c>
      <c r="G14" s="87">
        <f t="shared" si="0"/>
        <v>37440</v>
      </c>
      <c r="H14" s="87">
        <v>33</v>
      </c>
      <c r="I14" s="87">
        <f t="shared" si="1"/>
        <v>41184</v>
      </c>
      <c r="J14" s="87">
        <f t="shared" si="2"/>
        <v>78624</v>
      </c>
    </row>
    <row r="15" spans="1:10">
      <c r="B15" s="84">
        <v>14</v>
      </c>
      <c r="C15" s="85" t="s">
        <v>85</v>
      </c>
      <c r="D15" s="85" t="s">
        <v>25</v>
      </c>
      <c r="E15" s="86">
        <v>2620</v>
      </c>
      <c r="F15" s="87">
        <v>5</v>
      </c>
      <c r="G15" s="87">
        <f t="shared" si="0"/>
        <v>13100</v>
      </c>
      <c r="H15" s="87">
        <v>5</v>
      </c>
      <c r="I15" s="87">
        <f t="shared" si="1"/>
        <v>13100</v>
      </c>
      <c r="J15" s="87">
        <f t="shared" si="2"/>
        <v>26200</v>
      </c>
    </row>
    <row r="16" spans="1:10">
      <c r="B16" s="84">
        <v>15</v>
      </c>
      <c r="C16" s="85" t="s">
        <v>90</v>
      </c>
      <c r="D16" s="85" t="s">
        <v>25</v>
      </c>
      <c r="E16" s="86">
        <v>4160</v>
      </c>
      <c r="F16" s="87">
        <v>2</v>
      </c>
      <c r="G16" s="87">
        <f t="shared" si="0"/>
        <v>8320</v>
      </c>
      <c r="H16" s="86">
        <v>2.94</v>
      </c>
      <c r="I16" s="87">
        <f t="shared" si="1"/>
        <v>12230.4</v>
      </c>
      <c r="J16" s="87">
        <f t="shared" si="2"/>
        <v>20550.400000000001</v>
      </c>
    </row>
    <row r="17" spans="2:10">
      <c r="B17" s="84">
        <v>16</v>
      </c>
      <c r="C17" s="85" t="s">
        <v>91</v>
      </c>
      <c r="D17" s="85" t="s">
        <v>25</v>
      </c>
      <c r="E17" s="86">
        <v>9150</v>
      </c>
      <c r="F17" s="87">
        <v>0</v>
      </c>
      <c r="G17" s="87">
        <f t="shared" si="0"/>
        <v>0</v>
      </c>
      <c r="H17" s="86">
        <v>1.2</v>
      </c>
      <c r="I17" s="87">
        <f t="shared" si="1"/>
        <v>10980</v>
      </c>
      <c r="J17" s="87">
        <f t="shared" si="2"/>
        <v>10980</v>
      </c>
    </row>
    <row r="18" spans="2:10">
      <c r="B18" s="84">
        <v>17</v>
      </c>
      <c r="C18" s="85" t="s">
        <v>92</v>
      </c>
      <c r="D18" s="85" t="s">
        <v>25</v>
      </c>
      <c r="E18" s="86">
        <v>18300</v>
      </c>
      <c r="F18" s="87">
        <v>0</v>
      </c>
      <c r="G18" s="87">
        <f t="shared" si="0"/>
        <v>0</v>
      </c>
      <c r="H18" s="86">
        <v>0.31</v>
      </c>
      <c r="I18" s="87">
        <f t="shared" si="1"/>
        <v>5673</v>
      </c>
      <c r="J18" s="87">
        <f t="shared" si="2"/>
        <v>5673</v>
      </c>
    </row>
    <row r="19" spans="2:10">
      <c r="B19" s="136" t="s">
        <v>93</v>
      </c>
      <c r="C19" s="136"/>
      <c r="D19" s="136"/>
      <c r="E19" s="136"/>
      <c r="F19" s="136"/>
      <c r="G19" s="88">
        <f>SUM(G2:G18)</f>
        <v>263610</v>
      </c>
      <c r="H19" s="88"/>
      <c r="I19" s="88">
        <f t="shared" ref="I19:J19" si="3">SUM(I2:I18)</f>
        <v>573638.40000000002</v>
      </c>
      <c r="J19" s="88">
        <f t="shared" si="3"/>
        <v>837248.4</v>
      </c>
    </row>
  </sheetData>
  <mergeCells count="1">
    <mergeCell ref="B19:F19"/>
  </mergeCells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23" sqref="D23"/>
    </sheetView>
  </sheetViews>
  <sheetFormatPr defaultColWidth="8.85546875" defaultRowHeight="12.75"/>
  <cols>
    <col min="1" max="1" width="1.7109375" customWidth="1"/>
    <col min="2" max="2" width="5.7109375" customWidth="1"/>
    <col min="3" max="3" width="40.7109375" customWidth="1"/>
    <col min="5" max="5" width="9.140625" bestFit="1" customWidth="1"/>
    <col min="6" max="9" width="15.7109375" customWidth="1"/>
    <col min="10" max="10" width="20.7109375" customWidth="1"/>
  </cols>
  <sheetData>
    <row r="1" spans="1:10" s="81" customFormat="1">
      <c r="A1" s="82"/>
      <c r="B1" s="83" t="s">
        <v>65</v>
      </c>
      <c r="C1" s="83" t="s">
        <v>66</v>
      </c>
      <c r="D1" s="83" t="s">
        <v>67</v>
      </c>
      <c r="E1" s="83" t="s">
        <v>68</v>
      </c>
      <c r="F1" s="83" t="s">
        <v>76</v>
      </c>
      <c r="G1" s="83" t="s">
        <v>87</v>
      </c>
      <c r="H1" s="83" t="s">
        <v>89</v>
      </c>
      <c r="I1" s="83" t="s">
        <v>88</v>
      </c>
      <c r="J1" s="83" t="s">
        <v>86</v>
      </c>
    </row>
    <row r="2" spans="1:10">
      <c r="B2" s="84">
        <v>1</v>
      </c>
      <c r="C2" s="85" t="s">
        <v>82</v>
      </c>
      <c r="D2" s="85" t="s">
        <v>69</v>
      </c>
      <c r="E2" s="86">
        <v>0.25</v>
      </c>
      <c r="F2" s="87">
        <v>44500</v>
      </c>
      <c r="G2" s="87">
        <f>F2*E2</f>
        <v>11125</v>
      </c>
      <c r="H2" s="87">
        <v>35000</v>
      </c>
      <c r="I2" s="87">
        <f>H2*E2</f>
        <v>8750</v>
      </c>
      <c r="J2" s="87">
        <f>G2+I2</f>
        <v>19875</v>
      </c>
    </row>
    <row r="3" spans="1:10">
      <c r="B3" s="84">
        <v>2</v>
      </c>
      <c r="C3" s="85" t="s">
        <v>70</v>
      </c>
      <c r="D3" s="85" t="s">
        <v>73</v>
      </c>
      <c r="E3" s="86">
        <v>0.3</v>
      </c>
      <c r="F3" s="87">
        <v>0</v>
      </c>
      <c r="G3" s="87">
        <f t="shared" ref="G3:G15" si="0">F3*E3</f>
        <v>0</v>
      </c>
      <c r="H3" s="87">
        <v>3950</v>
      </c>
      <c r="I3" s="87">
        <f t="shared" ref="I3:I15" si="1">H3*E3</f>
        <v>1185</v>
      </c>
      <c r="J3" s="87">
        <f t="shared" ref="J3:J15" si="2">G3+I3</f>
        <v>1185</v>
      </c>
    </row>
    <row r="4" spans="1:10">
      <c r="B4" s="84">
        <v>3</v>
      </c>
      <c r="C4" s="85" t="s">
        <v>71</v>
      </c>
      <c r="D4" s="85" t="s">
        <v>73</v>
      </c>
      <c r="E4" s="86">
        <v>1</v>
      </c>
      <c r="F4" s="87">
        <v>0</v>
      </c>
      <c r="G4" s="87">
        <f t="shared" si="0"/>
        <v>0</v>
      </c>
      <c r="H4" s="87">
        <v>780</v>
      </c>
      <c r="I4" s="87">
        <f t="shared" si="1"/>
        <v>780</v>
      </c>
      <c r="J4" s="87">
        <f t="shared" si="2"/>
        <v>780</v>
      </c>
    </row>
    <row r="5" spans="1:10">
      <c r="B5" s="84">
        <v>4</v>
      </c>
      <c r="C5" s="85" t="s">
        <v>72</v>
      </c>
      <c r="D5" s="85" t="s">
        <v>25</v>
      </c>
      <c r="E5" s="86">
        <v>50</v>
      </c>
      <c r="F5" s="87">
        <v>0</v>
      </c>
      <c r="G5" s="87">
        <f t="shared" si="0"/>
        <v>0</v>
      </c>
      <c r="H5" s="87">
        <v>140</v>
      </c>
      <c r="I5" s="87">
        <f t="shared" si="1"/>
        <v>7000</v>
      </c>
      <c r="J5" s="87">
        <f t="shared" si="2"/>
        <v>7000</v>
      </c>
    </row>
    <row r="6" spans="1:10">
      <c r="B6" s="84">
        <v>5</v>
      </c>
      <c r="C6" s="85" t="s">
        <v>83</v>
      </c>
      <c r="D6" s="85" t="s">
        <v>25</v>
      </c>
      <c r="E6" s="86">
        <v>1</v>
      </c>
      <c r="F6" s="87">
        <v>0</v>
      </c>
      <c r="G6" s="87">
        <f t="shared" si="0"/>
        <v>0</v>
      </c>
      <c r="H6" s="87">
        <v>200</v>
      </c>
      <c r="I6" s="87">
        <f t="shared" si="1"/>
        <v>200</v>
      </c>
      <c r="J6" s="87">
        <f t="shared" si="2"/>
        <v>200</v>
      </c>
    </row>
    <row r="7" spans="1:10">
      <c r="B7" s="84">
        <v>6</v>
      </c>
      <c r="C7" s="85" t="s">
        <v>75</v>
      </c>
      <c r="D7" s="85" t="s">
        <v>25</v>
      </c>
      <c r="E7" s="86">
        <v>5000</v>
      </c>
      <c r="F7" s="87">
        <v>0</v>
      </c>
      <c r="G7" s="87">
        <f t="shared" si="0"/>
        <v>0</v>
      </c>
      <c r="H7" s="86">
        <v>2.2000000000000002</v>
      </c>
      <c r="I7" s="87">
        <f t="shared" si="1"/>
        <v>11000</v>
      </c>
      <c r="J7" s="87">
        <f t="shared" si="2"/>
        <v>11000</v>
      </c>
    </row>
    <row r="8" spans="1:10">
      <c r="B8" s="84">
        <v>7</v>
      </c>
      <c r="C8" s="85" t="s">
        <v>79</v>
      </c>
      <c r="D8" s="85" t="s">
        <v>25</v>
      </c>
      <c r="E8" s="86">
        <v>5250</v>
      </c>
      <c r="F8" s="87">
        <v>0</v>
      </c>
      <c r="G8" s="87">
        <f t="shared" si="0"/>
        <v>0</v>
      </c>
      <c r="H8" s="86">
        <v>0.2</v>
      </c>
      <c r="I8" s="87">
        <f t="shared" si="1"/>
        <v>1050</v>
      </c>
      <c r="J8" s="87">
        <f t="shared" si="2"/>
        <v>1050</v>
      </c>
    </row>
    <row r="9" spans="1:10">
      <c r="B9" s="84">
        <v>8</v>
      </c>
      <c r="C9" s="85" t="s">
        <v>80</v>
      </c>
      <c r="D9" s="85" t="s">
        <v>25</v>
      </c>
      <c r="E9" s="86">
        <v>5250</v>
      </c>
      <c r="F9" s="87">
        <v>0</v>
      </c>
      <c r="G9" s="87">
        <f t="shared" si="0"/>
        <v>0</v>
      </c>
      <c r="H9" s="86">
        <v>0.3</v>
      </c>
      <c r="I9" s="87">
        <f t="shared" si="1"/>
        <v>1575</v>
      </c>
      <c r="J9" s="87">
        <f t="shared" si="2"/>
        <v>1575</v>
      </c>
    </row>
    <row r="10" spans="1:10">
      <c r="B10" s="84">
        <v>9</v>
      </c>
      <c r="C10" s="85" t="s">
        <v>84</v>
      </c>
      <c r="D10" s="85" t="s">
        <v>24</v>
      </c>
      <c r="E10" s="86">
        <v>24</v>
      </c>
      <c r="F10" s="87">
        <v>50</v>
      </c>
      <c r="G10" s="87">
        <f t="shared" si="0"/>
        <v>1200</v>
      </c>
      <c r="H10" s="87">
        <v>190</v>
      </c>
      <c r="I10" s="87">
        <f t="shared" si="1"/>
        <v>4560</v>
      </c>
      <c r="J10" s="87">
        <f t="shared" si="2"/>
        <v>5760</v>
      </c>
    </row>
    <row r="11" spans="1:10">
      <c r="B11" s="84">
        <v>10</v>
      </c>
      <c r="C11" s="85" t="s">
        <v>81</v>
      </c>
      <c r="D11" s="85" t="s">
        <v>24</v>
      </c>
      <c r="E11" s="86">
        <v>24</v>
      </c>
      <c r="F11" s="87">
        <v>30</v>
      </c>
      <c r="G11" s="87">
        <f t="shared" si="0"/>
        <v>720</v>
      </c>
      <c r="H11" s="87">
        <v>33</v>
      </c>
      <c r="I11" s="87">
        <f t="shared" si="1"/>
        <v>792</v>
      </c>
      <c r="J11" s="87">
        <f t="shared" si="2"/>
        <v>1512</v>
      </c>
    </row>
    <row r="12" spans="1:10">
      <c r="B12" s="84">
        <v>11</v>
      </c>
      <c r="C12" s="85" t="s">
        <v>85</v>
      </c>
      <c r="D12" s="85" t="s">
        <v>25</v>
      </c>
      <c r="E12" s="86">
        <v>48</v>
      </c>
      <c r="F12" s="87">
        <v>5</v>
      </c>
      <c r="G12" s="87">
        <f t="shared" si="0"/>
        <v>240</v>
      </c>
      <c r="H12" s="87">
        <v>5</v>
      </c>
      <c r="I12" s="87">
        <f t="shared" si="1"/>
        <v>240</v>
      </c>
      <c r="J12" s="87">
        <f t="shared" si="2"/>
        <v>480</v>
      </c>
    </row>
    <row r="13" spans="1:10">
      <c r="B13" s="84">
        <v>12</v>
      </c>
      <c r="C13" s="85" t="s">
        <v>90</v>
      </c>
      <c r="D13" s="85" t="s">
        <v>25</v>
      </c>
      <c r="E13" s="86">
        <v>80</v>
      </c>
      <c r="F13" s="87">
        <v>2</v>
      </c>
      <c r="G13" s="87">
        <f t="shared" si="0"/>
        <v>160</v>
      </c>
      <c r="H13" s="86">
        <v>2.94</v>
      </c>
      <c r="I13" s="87">
        <f t="shared" si="1"/>
        <v>235.2</v>
      </c>
      <c r="J13" s="87">
        <f t="shared" si="2"/>
        <v>395.2</v>
      </c>
    </row>
    <row r="14" spans="1:10">
      <c r="B14" s="84">
        <v>13</v>
      </c>
      <c r="C14" s="85" t="s">
        <v>91</v>
      </c>
      <c r="D14" s="85" t="s">
        <v>25</v>
      </c>
      <c r="E14" s="86">
        <v>180</v>
      </c>
      <c r="F14" s="87">
        <v>0</v>
      </c>
      <c r="G14" s="87">
        <f t="shared" si="0"/>
        <v>0</v>
      </c>
      <c r="H14" s="86">
        <v>1.2</v>
      </c>
      <c r="I14" s="87">
        <f t="shared" si="1"/>
        <v>216</v>
      </c>
      <c r="J14" s="87">
        <f t="shared" si="2"/>
        <v>216</v>
      </c>
    </row>
    <row r="15" spans="1:10">
      <c r="B15" s="84">
        <v>14</v>
      </c>
      <c r="C15" s="85" t="s">
        <v>92</v>
      </c>
      <c r="D15" s="85" t="s">
        <v>25</v>
      </c>
      <c r="E15" s="86">
        <v>180</v>
      </c>
      <c r="F15" s="87">
        <v>0</v>
      </c>
      <c r="G15" s="87">
        <f t="shared" si="0"/>
        <v>0</v>
      </c>
      <c r="H15" s="86">
        <v>0.31</v>
      </c>
      <c r="I15" s="87">
        <f t="shared" si="1"/>
        <v>55.8</v>
      </c>
      <c r="J15" s="87">
        <f t="shared" si="2"/>
        <v>55.8</v>
      </c>
    </row>
    <row r="16" spans="1:10">
      <c r="B16" s="136" t="s">
        <v>93</v>
      </c>
      <c r="C16" s="136"/>
      <c r="D16" s="136"/>
      <c r="E16" s="136"/>
      <c r="F16" s="136"/>
      <c r="G16" s="88">
        <f>SUM(G2:G15)</f>
        <v>13445</v>
      </c>
      <c r="H16" s="88"/>
      <c r="I16" s="88">
        <f t="shared" ref="I16:J16" si="3">SUM(I2:I15)</f>
        <v>37639</v>
      </c>
      <c r="J16" s="88">
        <f t="shared" si="3"/>
        <v>51084</v>
      </c>
    </row>
  </sheetData>
  <mergeCells count="1">
    <mergeCell ref="B16: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Смета</vt:lpstr>
      <vt:lpstr>Крепеж корпус В</vt:lpstr>
      <vt:lpstr>Крепеж столовая</vt:lpstr>
      <vt:lpstr>Смета!Заголовки_для_печати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Safiulina</dc:creator>
  <cp:lastModifiedBy>yurist</cp:lastModifiedBy>
  <cp:lastPrinted>2017-04-26T10:07:10Z</cp:lastPrinted>
  <dcterms:created xsi:type="dcterms:W3CDTF">2015-09-21T13:58:54Z</dcterms:created>
  <dcterms:modified xsi:type="dcterms:W3CDTF">2017-05-02T13:24:44Z</dcterms:modified>
</cp:coreProperties>
</file>